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85" windowHeight="8880" tabRatio="476" activeTab="0"/>
  </bookViews>
  <sheets>
    <sheet name="Table 17-Final Data" sheetId="1" r:id="rId1"/>
    <sheet name="Table 16-State Rank" sheetId="2" r:id="rId2"/>
    <sheet name="Table 15-ROPA Narrow" sheetId="3" r:id="rId3"/>
    <sheet name="Table 14-Fatality Rate" sheetId="4" r:id="rId4"/>
    <sheet name="Table 13-Def Bridges" sheetId="5" r:id="rId5"/>
    <sheet name="Table 12-UI Cong" sheetId="6" r:id="rId6"/>
    <sheet name="Table 11-ROPA Cond" sheetId="7" r:id="rId7"/>
    <sheet name="Table 10-UI Cond" sheetId="8" r:id="rId8"/>
    <sheet name="Table 9-RI Cond" sheetId="9" r:id="rId9"/>
    <sheet name="Table 8-Tot Disb" sheetId="10" r:id="rId10"/>
    <sheet name="Table 7-Admin Disb" sheetId="11" r:id="rId11"/>
    <sheet name="Table 6-Maint Disb" sheetId="12" r:id="rId12"/>
    <sheet name="Table 5-Cap-Br Disb" sheetId="13" r:id="rId13"/>
    <sheet name="Table 4-Rcpts" sheetId="14" r:id="rId14"/>
    <sheet name="Table 3-SHA Lane-Miles" sheetId="15" r:id="rId15"/>
    <sheet name="Table 2-Mileage05" sheetId="16" r:id="rId16"/>
    <sheet name="Change of Ranks" sheetId="17" r:id="rId17"/>
    <sheet name="Table 1-Trends 84-05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 David Hartgen</author>
    <author>dthartge</author>
  </authors>
  <commentList>
    <comment ref="J4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 Used Col c (miles of resp), not Col D (SHA miles)</t>
        </r>
      </text>
    </comment>
    <comment ref="CJ4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Ave of 7 perf Indicators (ratios of each state's measure to Nat average. 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 these are ok 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2005 data  per FHWA)</t>
        </r>
      </text>
    </comment>
    <comment ref="U10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2005 data per FHWA
</t>
        </r>
      </text>
    </comment>
    <comment ref="AB10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2005 data per FHWA
</t>
        </r>
      </text>
    </comment>
    <comment ref="AI10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2005 data per FHWA
</t>
        </r>
      </text>
    </comment>
    <comment ref="CJ12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 DE has no rural Interstate. </t>
        </r>
      </text>
    </comment>
    <comment ref="CO12" authorId="1">
      <text>
        <r>
          <rPr>
            <b/>
            <sz val="8"/>
            <rFont val="Tahoma"/>
            <family val="0"/>
          </rPr>
          <t>dthartge:</t>
        </r>
        <r>
          <rPr>
            <sz val="8"/>
            <rFont val="Tahoma"/>
            <family val="0"/>
          </rPr>
          <t xml:space="preserve">
no rural int n=11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2/15/08 SHA mileage </t>
        </r>
      </text>
    </comment>
    <comment ref="I19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2/18/ 2005 data per FHWA</t>
        </r>
      </text>
    </comment>
    <comment ref="AP19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2005 data per FHWA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2/15/ this is ok 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 this is ok </t>
        </r>
      </text>
    </comment>
    <comment ref="C38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 these are ok </t>
        </r>
      </text>
    </comment>
    <comment ref="C39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 these are ok </t>
        </r>
      </text>
    </comment>
  </commentList>
</comments>
</file>

<file path=xl/comments14.xml><?xml version="1.0" encoding="utf-8"?>
<comments xmlns="http://schemas.openxmlformats.org/spreadsheetml/2006/main">
  <authors>
    <author>geoguest</author>
  </authors>
  <commentList>
    <comment ref="F35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Sharp increase in the Isuue of bonds
</t>
        </r>
      </text>
    </comment>
    <comment ref="F14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Federal funds, Motor vehicle fuel taxes and Bonds have reduced significantly</t>
        </r>
      </text>
    </comment>
    <comment ref="F47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Bonds for debt service shot up
</t>
        </r>
      </text>
    </comment>
  </commentList>
</comments>
</file>

<file path=xl/sharedStrings.xml><?xml version="1.0" encoding="utf-8"?>
<sst xmlns="http://schemas.openxmlformats.org/spreadsheetml/2006/main" count="2842" uniqueCount="366">
  <si>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</si>
  <si>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</si>
  <si>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</si>
  <si>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</si>
  <si>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</si>
  <si>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</si>
  <si>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</si>
  <si>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</si>
  <si>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</si>
  <si>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</si>
  <si>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</si>
  <si>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</si>
  <si>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</si>
  <si>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  4/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</si>
  <si>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</si>
  <si>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</si>
  <si>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</si>
  <si>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</si>
  <si>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</si>
  <si>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</si>
  <si>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</si>
  <si>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</si>
  <si>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</si>
  <si>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</si>
  <si>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</si>
  <si>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</si>
  <si>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</si>
  <si>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</si>
  <si>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</si>
  <si>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</si>
  <si>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</si>
  <si>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  5/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</si>
  <si>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</si>
  <si>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</si>
  <si>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</si>
  <si>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</si>
  <si>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</si>
  <si>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</si>
  <si>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</si>
  <si>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</si>
  <si>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</si>
  <si>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</si>
  <si>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</si>
  <si>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</si>
  <si>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</si>
  <si>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</si>
  <si>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</si>
  <si>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</si>
  <si>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</si>
  <si>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</si>
  <si>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Indiana  2/</t>
  </si>
  <si>
    <t>New York  3/</t>
  </si>
  <si>
    <t>TOTAL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</si>
  <si>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</si>
  <si>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</si>
  <si>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</si>
  <si>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</si>
  <si>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</si>
  <si>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</si>
  <si>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</si>
  <si>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</si>
  <si>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</si>
  <si>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</si>
  <si>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</si>
  <si>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</si>
  <si>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</si>
  <si>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</si>
  <si>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</si>
  <si>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</si>
  <si>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</si>
  <si>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</si>
  <si>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</si>
  <si>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</si>
  <si>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</si>
  <si>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</si>
  <si>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</si>
  <si>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</si>
  <si>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</si>
  <si>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</si>
  <si>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</si>
  <si>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</si>
  <si>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</si>
  <si>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</si>
  <si>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</si>
  <si>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</si>
  <si>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</si>
  <si>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</si>
  <si>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</si>
  <si>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</si>
  <si>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</si>
  <si>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</si>
  <si>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</si>
  <si>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</si>
  <si>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</si>
  <si>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</si>
  <si>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</si>
  <si>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</si>
  <si>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</si>
  <si>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</si>
  <si>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</si>
  <si>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</si>
  <si>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</si>
  <si>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</si>
  <si>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Indiana</t>
  </si>
  <si>
    <t>New York</t>
  </si>
  <si>
    <t>MILEAGE UNDER STATE CONTROL</t>
  </si>
  <si>
    <t>State Highway Agency and Rural Other Agency Miles</t>
  </si>
  <si>
    <t>Oklahoma</t>
  </si>
  <si>
    <t>RECEIPTS FOR STATE-ADMIN HIGHWAYS</t>
  </si>
  <si>
    <t>CAPITAL AND BRIDGE DISBURSEMENTS</t>
  </si>
  <si>
    <t>MAINTENANCE AND HWY SERVICE DISBs</t>
  </si>
  <si>
    <t>ADMINISTRATIVE DISBURSEMENTS</t>
  </si>
  <si>
    <t>TOTAL DISBURSEMENTS</t>
  </si>
  <si>
    <t xml:space="preserve">Nebraska  </t>
  </si>
  <si>
    <t>Total</t>
  </si>
  <si>
    <t>Poor Cond Miles, IRI &gt; 170</t>
  </si>
  <si>
    <t>RURAL INTERSTATE PAVEMENT CONDITION</t>
  </si>
  <si>
    <t>States</t>
  </si>
  <si>
    <t>State Code</t>
  </si>
  <si>
    <t xml:space="preserve">Nebraska </t>
  </si>
  <si>
    <t>URBAN INTERSTATE PAVEMENT CONDITION</t>
  </si>
  <si>
    <t>URBAN INTERSTATE CONGESTION</t>
  </si>
  <si>
    <t>Congested Miles V/C &gt; 0.70</t>
  </si>
  <si>
    <t>Narrow-Lane Miles &lt;12' lanes</t>
  </si>
  <si>
    <t>RURAL OTHER PRINCIPAL ARTERIAL NARROW LANES</t>
  </si>
  <si>
    <t>FATALITY RATE</t>
  </si>
  <si>
    <t>SHA Miles</t>
  </si>
  <si>
    <t>SHA Lane Miles</t>
  </si>
  <si>
    <t>Receipts per Mile of Resp</t>
  </si>
  <si>
    <t>Capital Disb/Mile of Resp</t>
  </si>
  <si>
    <t>Capital $ as a % of Bdgt</t>
  </si>
  <si>
    <t>Maint Exp/Mile of Resp</t>
  </si>
  <si>
    <t>Maint as a % of Bdgt</t>
  </si>
  <si>
    <t>Admin $ per mile of resp</t>
  </si>
  <si>
    <t>Admin as a % of Bdgt</t>
  </si>
  <si>
    <t>Total Disb per Mile of Resp</t>
  </si>
  <si>
    <t>Percent Poor</t>
  </si>
  <si>
    <t>Percent Congested</t>
  </si>
  <si>
    <t>Percent Narrow</t>
  </si>
  <si>
    <t>Rate/100 MVM</t>
  </si>
  <si>
    <t xml:space="preserve"> </t>
  </si>
  <si>
    <t>Chg Rank</t>
  </si>
  <si>
    <t>PEER</t>
  </si>
  <si>
    <t>STATE</t>
  </si>
  <si>
    <t>ST</t>
  </si>
  <si>
    <t>Rank</t>
  </si>
  <si>
    <t>Tot Miles</t>
  </si>
  <si>
    <t>Lanes &lt;12'</t>
  </si>
  <si>
    <t>Change %</t>
  </si>
  <si>
    <t>Ratio to US Ave</t>
  </si>
  <si>
    <t>WMEAN</t>
  </si>
  <si>
    <t>R04</t>
  </si>
  <si>
    <t>Fatality Rate</t>
  </si>
  <si>
    <t>Fatalities</t>
  </si>
  <si>
    <t xml:space="preserve">Million VMT </t>
  </si>
  <si>
    <t>Fatal AccRate</t>
  </si>
  <si>
    <t>Table 14: Fatality Rates</t>
  </si>
  <si>
    <t>R05</t>
  </si>
  <si>
    <t>Table 12: Urban Interstate Congestion</t>
  </si>
  <si>
    <t>Total Receipts per State-Controlled Mile ($)</t>
  </si>
  <si>
    <t>Miles</t>
  </si>
  <si>
    <t>Tot Receipts, $000</t>
  </si>
  <si>
    <t>State</t>
  </si>
  <si>
    <t>Cap/Bridge Disbursements ($000)</t>
  </si>
  <si>
    <t>Maintenance Disbursements per State Controlled Mile ($/mi)</t>
  </si>
  <si>
    <t>Administration Costs per State-Controlled Mile ($)</t>
  </si>
  <si>
    <t>Admin Disb, $k</t>
  </si>
  <si>
    <t>Ratio to US ave</t>
  </si>
  <si>
    <t>Total Disbursements per State-controlled Mile</t>
  </si>
  <si>
    <t>Total Disb, $K</t>
  </si>
  <si>
    <t>Meas Miles</t>
  </si>
  <si>
    <t>NA</t>
  </si>
  <si>
    <t>Urban Interstate Percent in Poor Condition</t>
  </si>
  <si>
    <t>Poor Miles</t>
  </si>
  <si>
    <t>IRI &gt; 170</t>
  </si>
  <si>
    <t>IRI&gt;220</t>
  </si>
  <si>
    <t>Table 7: Administrative Disbursements</t>
  </si>
  <si>
    <t>Table 10: Urban Interstate Condition</t>
  </si>
  <si>
    <t>Table 11: Rural Primary Pavement Condition</t>
  </si>
  <si>
    <t>Ratio, Lane Miles to Miles</t>
  </si>
  <si>
    <t>Includes State Highway Agency, tollway and other state mileage: SHA Rural + Urban Mileage, + Rural Other Agency Mileage</t>
  </si>
  <si>
    <t>STAA</t>
  </si>
  <si>
    <t>ISTEA</t>
  </si>
  <si>
    <t>TEA-21</t>
  </si>
  <si>
    <t>% Change</t>
  </si>
  <si>
    <t>SYSTEM SIZE AND RESOURCES</t>
  </si>
  <si>
    <t xml:space="preserve">1. Miles under state control </t>
  </si>
  <si>
    <t xml:space="preserve">   State Highway Agency Mileage</t>
  </si>
  <si>
    <t>2. Total Revenues per mile of responsibility</t>
  </si>
  <si>
    <t xml:space="preserve">3. Capital and Bridge Disb, per mile </t>
  </si>
  <si>
    <t>(Percent of total disbursements)</t>
  </si>
  <si>
    <t xml:space="preserve">4. Maintenance Disb, per mile </t>
  </si>
  <si>
    <t>(% of total disbursements)</t>
  </si>
  <si>
    <t xml:space="preserve">5. Administrative Disb, per mile </t>
  </si>
  <si>
    <t>6. Total Disbursements, per mile</t>
  </si>
  <si>
    <t>PERFORMANCE</t>
  </si>
  <si>
    <t>7. Rural Interstate, Pct poor condition</t>
  </si>
  <si>
    <t>(Adjusted*)</t>
  </si>
  <si>
    <t>8. Rural Oth Princ Art, Pct poor condition</t>
  </si>
  <si>
    <t>9. Urban Interstate, Pct poor condition</t>
  </si>
  <si>
    <t>10. Urban Interstate, Pct congested**</t>
  </si>
  <si>
    <t>11. Deficient Bridges, percent</t>
  </si>
  <si>
    <t>12. Fatal Accident Rate, per 100 m veh mi</t>
  </si>
  <si>
    <t>Fatality Rate, per 100 million vehicle miles</t>
  </si>
  <si>
    <t>13. Narrow lanes, rural oth princ arts, Pct.</t>
  </si>
  <si>
    <t>OTHER ITEMS</t>
  </si>
  <si>
    <t>14. Travel, trillion vehicle miles</t>
  </si>
  <si>
    <t>15. Highway Const Price Index (1987=100)</t>
  </si>
  <si>
    <t>16. Consumer Price Index (1987=100)</t>
  </si>
  <si>
    <t>**95-2001 Congestion data adjusted for Highway Capacity Manuals, 1994-2000</t>
  </si>
  <si>
    <t>*** Pavement condition data adjusted for revised measures, 1994+</t>
  </si>
  <si>
    <t>DEFICIENT BRIDGES</t>
  </si>
  <si>
    <t>Highway Bridges</t>
  </si>
  <si>
    <t>Deficient Bridges</t>
  </si>
  <si>
    <t>Percent Deficient</t>
  </si>
  <si>
    <t>Deleware</t>
  </si>
  <si>
    <t>PERFORMANCE RATINGS</t>
  </si>
  <si>
    <t>Average Financial Performance</t>
  </si>
  <si>
    <t>Average System Performance</t>
  </si>
  <si>
    <t>FHWA 2006 Statistics</t>
  </si>
  <si>
    <t>Total Fatalities, 2006</t>
  </si>
  <si>
    <t>Receipts, 2006, $K</t>
  </si>
  <si>
    <t>Rank 2006</t>
  </si>
  <si>
    <t>Capital Outlay for Roads and Bridges, 2006, $K</t>
  </si>
  <si>
    <t>Maintenance and Highway Services, 2006, $K</t>
  </si>
  <si>
    <t>Administration, Research and Planning, 2006, $K</t>
  </si>
  <si>
    <t>2006 Rank</t>
  </si>
  <si>
    <t>Total Disbursements, $K, 2006</t>
  </si>
  <si>
    <t>Overall Performance, 2006</t>
  </si>
  <si>
    <t>05-06</t>
  </si>
  <si>
    <t>84-06</t>
  </si>
  <si>
    <t>R06</t>
  </si>
  <si>
    <t>Rural Other Principal Arterial Pavement Condition</t>
  </si>
  <si>
    <t>Sorted by, 2/15</t>
  </si>
  <si>
    <t>ok, 2/15 dth</t>
  </si>
  <si>
    <t>ok, Col C Div</t>
  </si>
  <si>
    <t>ok</t>
  </si>
  <si>
    <t>ok 2/15 dth</t>
  </si>
  <si>
    <t>ok 2/15/dth</t>
  </si>
  <si>
    <t>ok/2/15</t>
  </si>
  <si>
    <t>ok 2/15</t>
  </si>
  <si>
    <t>ok, Col C div</t>
  </si>
  <si>
    <t xml:space="preserve">ok, Col AC </t>
  </si>
  <si>
    <t xml:space="preserve">ok </t>
  </si>
  <si>
    <t>Data corr UI</t>
  </si>
  <si>
    <t>Data Corr UI</t>
  </si>
  <si>
    <t>Corr fr HM53</t>
  </si>
  <si>
    <t>Corr fr HM 53</t>
  </si>
  <si>
    <t>fr FHWA</t>
  </si>
  <si>
    <t>FR FHWA</t>
  </si>
  <si>
    <t>Fr 2005 Study</t>
  </si>
  <si>
    <t>Estim 06 VMT</t>
  </si>
  <si>
    <t>Ok, rev SHA ratio</t>
  </si>
  <si>
    <t>ok 2/15/</t>
  </si>
  <si>
    <t>Total Miles Meas</t>
  </si>
  <si>
    <t>Miles with 
IRI &gt; 220</t>
  </si>
  <si>
    <t xml:space="preserve">Total Miles Measured </t>
  </si>
  <si>
    <t>Percent Poor IRI &gt; 220</t>
  </si>
  <si>
    <t>Miles IRI &gt; 170</t>
  </si>
  <si>
    <t>Total Miles Reported</t>
  </si>
  <si>
    <t>Percent Poor, IRI &gt; 170</t>
  </si>
  <si>
    <t>TOTAL Miles Reported</t>
  </si>
  <si>
    <t>SHA Daily VMT 06</t>
  </si>
  <si>
    <t>SHA Daily VMT 05</t>
  </si>
  <si>
    <t>Annual VMT(000) 2005</t>
  </si>
  <si>
    <t>VMT 2006 Es=(05 VMt * (SHA vmt06/SHA vmt 05)</t>
  </si>
  <si>
    <t>2005 Overall Perf</t>
  </si>
  <si>
    <t>2005 Rank</t>
  </si>
  <si>
    <t>na</t>
  </si>
  <si>
    <t xml:space="preserve">This was previously the rural Int data, now urban. </t>
  </si>
  <si>
    <t>06-05</t>
  </si>
  <si>
    <t>06-84</t>
  </si>
  <si>
    <t>Corrected by Ravi 02-22</t>
  </si>
  <si>
    <t>98-06</t>
  </si>
  <si>
    <t xml:space="preserve">Performance Ratio </t>
  </si>
  <si>
    <t xml:space="preserve">Rank By Overall Performance </t>
  </si>
  <si>
    <t xml:space="preserve">Table 16: Overall State Ranks, 1984-2006 </t>
  </si>
  <si>
    <t>Group</t>
  </si>
  <si>
    <t>Percent Narrow Lanes (Less than 12 Ft)</t>
  </si>
  <si>
    <t>Table 15 Narrow Lanes, Rural Other Principal Arterials</t>
  </si>
  <si>
    <t>SAFETY-LU</t>
  </si>
  <si>
    <t>Table 2: Mileage Under State Control, 1984-2006</t>
  </si>
  <si>
    <t xml:space="preserve">Table 3: State Highway Agency Miles and Lane-Miles </t>
  </si>
  <si>
    <t>Table 4: Receipts for State-Administered Highways, 1984-2006</t>
  </si>
  <si>
    <t>% Ch R/M</t>
  </si>
  <si>
    <t xml:space="preserve">Pct Chg </t>
  </si>
  <si>
    <t>Table 5: Capital and Bridge Disbursements, 1984-2006</t>
  </si>
  <si>
    <t>Capital Road &amp; Bridge Disb per State-Controlled Mile ($)</t>
  </si>
  <si>
    <t>% of Bdgt</t>
  </si>
  <si>
    <t>%Ch</t>
  </si>
  <si>
    <t>Table 6: Maintenance Disbursements, 1984-2006</t>
  </si>
  <si>
    <t>Maint, $K</t>
  </si>
  <si>
    <t>Table 8: Total Disbursements, 1984-2006</t>
  </si>
  <si>
    <t>Pct Ch</t>
  </si>
  <si>
    <t xml:space="preserve">Poor Miles </t>
  </si>
  <si>
    <t xml:space="preserve">Chg in % </t>
  </si>
  <si>
    <t xml:space="preserve">Percent of Rural Interstate Mileage in Poor Condition </t>
  </si>
  <si>
    <t>Change in %</t>
  </si>
  <si>
    <t>Chnge in %</t>
  </si>
  <si>
    <t xml:space="preserve">Rural Other Principal Arterial (OPA) Percent in Poor Condition </t>
  </si>
  <si>
    <t>Source: Highway Statistics, Federal Highway administration. Poor=Miles with IRI &gt; 220 inches/mile</t>
  </si>
  <si>
    <t xml:space="preserve">Miles Cong. </t>
  </si>
  <si>
    <t xml:space="preserve">Change in % </t>
  </si>
  <si>
    <t>Miles Meas</t>
  </si>
  <si>
    <t>Change in Rate</t>
  </si>
  <si>
    <t xml:space="preserve">Fatal Accident Rate per 100 Million Vehicle Miles </t>
  </si>
  <si>
    <t>Table 13: Deficient Bridges</t>
  </si>
  <si>
    <t>Percent Deficient Bridges</t>
  </si>
  <si>
    <t xml:space="preserve">Change in % Def. </t>
  </si>
  <si>
    <t xml:space="preserve">MI  </t>
  </si>
  <si>
    <t>Table 9: Rural Interstate Condition</t>
  </si>
  <si>
    <t>Table 1: National Trends in US State-Owned Highway System Performance, 1984-2006</t>
  </si>
  <si>
    <t>Stuff for Graph</t>
  </si>
  <si>
    <t>Rural Interstate Percent Poor</t>
  </si>
  <si>
    <t>Rural Primary Percent Poor</t>
  </si>
  <si>
    <t>Urban Interstate Percent Poor</t>
  </si>
  <si>
    <t xml:space="preserve">Narrow Rural Lanes, Percent </t>
  </si>
  <si>
    <t>Disbursements, per mile</t>
  </si>
  <si>
    <t>Urban Interstate, Pct Congested</t>
  </si>
  <si>
    <t>Deficient Bridges, Percent</t>
  </si>
  <si>
    <t>Source: Highway Statistics, Table HM10, 2006, web version. Prior to 2000, this was "Mileage under State Control"</t>
  </si>
  <si>
    <t xml:space="preserve">Source: Table HM2, Highway Statistics 2006, Fed. Highway Administration, Web Version 3/10/2008. </t>
  </si>
  <si>
    <t xml:space="preserve">Source: Highway Statistics, 2006, FHWA. Receipts include all sources (fed and state taxes, gasoline, bond capital and interest, tolls.) </t>
  </si>
  <si>
    <t xml:space="preserve">Source: Table SF4, Highway Statistics 2006, FHWA. </t>
  </si>
  <si>
    <t xml:space="preserve">Source: Table SF4, Highway Statitics 2006, Fed. Hy Admin. </t>
  </si>
  <si>
    <t xml:space="preserve">Source: Table SF4, Highway Statistics 2006, Fed. Highway Admin. </t>
  </si>
  <si>
    <t xml:space="preserve">Source: Highway Statistics 2006 , Fed. Highway Admin. </t>
  </si>
  <si>
    <t>Pct Poor= % with IRI rougnness &gt; 170 inches/mile</t>
  </si>
  <si>
    <t xml:space="preserve">Source: Highway Statistics 2006, Federal Highway Administration. Poor= IRI Roughness rating &gt; 170 inches/mile. </t>
  </si>
  <si>
    <t>Source: Better Roads Inventory of States, Nov. 2007. Deficient + Structurally deficient or functional obsolescent.</t>
  </si>
  <si>
    <r>
      <t xml:space="preserve">Urban Interstate Percent Congested </t>
    </r>
    <r>
      <rPr>
        <b/>
        <vertAlign val="superscript"/>
        <sz val="8"/>
        <rFont val="Times New Roman"/>
        <family val="1"/>
      </rPr>
      <t xml:space="preserve"> 1</t>
    </r>
  </si>
  <si>
    <r>
      <t xml:space="preserve">1995 </t>
    </r>
    <r>
      <rPr>
        <b/>
        <vertAlign val="superscript"/>
        <sz val="8"/>
        <rFont val="Times New Roman"/>
        <family val="1"/>
      </rPr>
      <t>2</t>
    </r>
  </si>
  <si>
    <t xml:space="preserve">Congested: Volume-to-Capacity Ratio &gt; 0.70. Source: Highway Statistics, 2006, Fed. Higyway Admin. </t>
  </si>
  <si>
    <t xml:space="preserve">Source: Highway Statistics 2006 FHWA. </t>
  </si>
  <si>
    <t xml:space="preserve">Source: Highway Statistics, 2006. FHWA. </t>
  </si>
  <si>
    <r>
      <t xml:space="preserve">(ID cor 2/15 dth) </t>
    </r>
    <r>
      <rPr>
        <b/>
        <sz val="10"/>
        <rFont val="Times New Roman"/>
        <family val="1"/>
      </rPr>
      <t>SHA + Other Rural Agency Miles</t>
    </r>
  </si>
  <si>
    <r>
      <t>ok 2/15</t>
    </r>
    <r>
      <rPr>
        <b/>
        <sz val="10"/>
        <rFont val="Times New Roman"/>
        <family val="1"/>
      </rPr>
      <t>/
HA Lane-Miles/ Mile</t>
    </r>
  </si>
  <si>
    <t>Receipts per Mile of Resp, 2005</t>
  </si>
  <si>
    <t>Receipts per Mile of Resp, 2006</t>
  </si>
  <si>
    <t>Rank 2005</t>
  </si>
  <si>
    <t>Change in Rank 05-06</t>
  </si>
  <si>
    <t>Capital Disb/Mile of Resp, 2006</t>
  </si>
  <si>
    <t>Capital Disb/Mile of Resp, 2005</t>
  </si>
  <si>
    <t>Maint Exp/Mile of Resp, 2006</t>
  </si>
  <si>
    <t>Maint Exp/Mile of Resp, 2005</t>
  </si>
  <si>
    <t>Admin $ per mile of resp, 2006</t>
  </si>
  <si>
    <t>Admin $ per mile of resp, 2005</t>
  </si>
  <si>
    <t>Total Disb per Mile of Resp, 2006</t>
  </si>
  <si>
    <t>Total Disb per Mile of Resp, 2005</t>
  </si>
  <si>
    <t>Rural Interstate Pct Poor, 2006</t>
  </si>
  <si>
    <t>Rural Interstate Pct Poor, 2005</t>
  </si>
  <si>
    <t>Urban Interstate Pct Poor, 2006</t>
  </si>
  <si>
    <t>Urban Interstate Pct Poor, 2005</t>
  </si>
  <si>
    <t>ROPA Pct Poor, 2006</t>
  </si>
  <si>
    <t>ROPA Pct Poor, 2005</t>
  </si>
  <si>
    <t>UI Pct Congested, 2006</t>
  </si>
  <si>
    <t>UI Pct Congested, 2005</t>
  </si>
  <si>
    <t>Def Bridges, 2006</t>
  </si>
  <si>
    <t>Def Bridges, 2005</t>
  </si>
  <si>
    <t>ROPA Narrow Pct, 2006</t>
  </si>
  <si>
    <t>ROPA Narrow Pct, 2005</t>
  </si>
  <si>
    <t>Overall Performance, 2005</t>
  </si>
  <si>
    <t>Fatality Rate, 2006</t>
  </si>
  <si>
    <t>Rank, 2006</t>
  </si>
  <si>
    <t>Fatality Rate, 2005</t>
  </si>
  <si>
    <t xml:space="preserve">Staff for reverse graph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</si>
</sst>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_(* #,##0_);_(* \(#,##0_);_ &quot; -&quot;"/>
    <numFmt numFmtId="166" formatCode=";;;"/>
    <numFmt numFmtId="167" formatCode="_(* #,##0_);_(* \(#,##0\);_ &quot; -&quot;"/>
    <numFmt numFmtId="168" formatCode="0.0%"/>
    <numFmt numFmtId="169" formatCode="0.000"/>
    <numFmt numFmtId="170" formatCode="0.0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00"/>
    <numFmt numFmtId="180" formatCode="0.00000000"/>
    <numFmt numFmtId="181" formatCode="0.0000000"/>
    <numFmt numFmtId="182" formatCode="0.000000"/>
    <numFmt numFmtId="183" formatCode="0.00000"/>
    <numFmt numFmtId="184" formatCode="[$-409]dddd\,\ mmmm\ dd\,\ yyyy"/>
    <numFmt numFmtId="185" formatCode="[$-409]h:mm:ss\ AM/P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0_);\(#,##0.0000\)"/>
    <numFmt numFmtId="190" formatCode="_(* #,##0.0000_);_(* \(#,##0.0000\);_(* &quot;-&quot;????_);_(@_)"/>
    <numFmt numFmtId="191" formatCode="#,##0.0"/>
    <numFmt numFmtId="192" formatCode="0.000%"/>
    <numFmt numFmtId="193" formatCode="0.00000000000000000%"/>
    <numFmt numFmtId="194" formatCode="0.0000000000"/>
    <numFmt numFmtId="195" formatCode="0.000000000"/>
    <numFmt numFmtId="196" formatCode="0.00_)"/>
    <numFmt numFmtId="197" formatCode="0.0_)"/>
    <numFmt numFmtId="198" formatCode="0.000_)"/>
    <numFmt numFmtId="199" formatCode="0.0000000000000"/>
    <numFmt numFmtId="200" formatCode="0.000000000000"/>
    <numFmt numFmtId="201" formatCode="0.00000000000"/>
    <numFmt numFmtId="202" formatCode="0.00000000000000"/>
    <numFmt numFmtId="203" formatCode="_(* #,##0.0_);_(* \(#,##0.0\);_ &quot;-&quot;"/>
    <numFmt numFmtId="204" formatCode="_(* #,##0.00_);_(* \(#,##0.00\);_ &quot;-&quot;"/>
    <numFmt numFmtId="205" formatCode="_(* #,##0.0_);_(* \(#,##0.0_);_ &quot; -&quot;"/>
    <numFmt numFmtId="206" formatCode="_(* #,##0.00_);_(* \(#,##0.00_);_ &quot; -&quot;"/>
    <numFmt numFmtId="207" formatCode="0_);\(0\)"/>
    <numFmt numFmtId="208" formatCode="_(* #,##0.0000_);_(* \(#,##0.0000\);_(* &quot;-&quot;??_);_(@_)"/>
  </numFmts>
  <fonts count="5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Times New Roman"/>
      <family val="1"/>
    </font>
    <font>
      <b/>
      <sz val="6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"/>
      <family val="1"/>
    </font>
    <font>
      <b/>
      <sz val="9"/>
      <name val="Times"/>
      <family val="1"/>
    </font>
    <font>
      <b/>
      <sz val="9"/>
      <color indexed="10"/>
      <name val="Times"/>
      <family val="1"/>
    </font>
    <font>
      <sz val="9"/>
      <color indexed="10"/>
      <name val="Times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17"/>
      <name val="Times New Roman"/>
      <family val="1"/>
    </font>
    <font>
      <sz val="9"/>
      <color indexed="17"/>
      <name val="Times New Roman"/>
      <family val="1"/>
    </font>
    <font>
      <sz val="12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20"/>
      <name val="Times New Roman"/>
      <family val="1"/>
    </font>
    <font>
      <sz val="8.75"/>
      <name val="Arial"/>
      <family val="0"/>
    </font>
    <font>
      <b/>
      <sz val="8"/>
      <name val="Arial"/>
      <family val="2"/>
    </font>
    <font>
      <b/>
      <sz val="5.75"/>
      <name val="Arial"/>
      <family val="2"/>
    </font>
    <font>
      <sz val="5.75"/>
      <name val="Arial"/>
      <family val="2"/>
    </font>
    <font>
      <sz val="11.25"/>
      <name val="Arial"/>
      <family val="0"/>
    </font>
    <font>
      <b/>
      <sz val="13"/>
      <name val="Arial"/>
      <family val="0"/>
    </font>
    <font>
      <b/>
      <sz val="9.25"/>
      <name val="Arial"/>
      <family val="2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729">
    <xf numFmtId="0" fontId="0" fillId="0" borderId="0" xfId="0" applyAlignment="1">
      <alignment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12" fillId="0" borderId="0" xfId="0" applyFont="1" applyBorder="1" applyAlignment="1">
      <alignment wrapText="1"/>
    </xf>
    <xf numFmtId="0" fontId="12" fillId="2" borderId="0" xfId="0" applyFont="1" applyFill="1" applyBorder="1" applyAlignment="1">
      <alignment wrapText="1"/>
    </xf>
    <xf numFmtId="37" fontId="0" fillId="0" borderId="3" xfId="0" applyNumberFormat="1" applyFont="1" applyFill="1" applyBorder="1" applyAlignment="1" applyProtection="1">
      <alignment vertical="center"/>
      <protection/>
    </xf>
    <xf numFmtId="37" fontId="0" fillId="0" borderId="4" xfId="0" applyNumberFormat="1" applyFont="1" applyFill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>
      <alignment/>
    </xf>
    <xf numFmtId="2" fontId="15" fillId="0" borderId="6" xfId="0" applyNumberFormat="1" applyFont="1" applyFill="1" applyBorder="1" applyAlignment="1">
      <alignment horizontal="center" vertical="center"/>
    </xf>
    <xf numFmtId="169" fontId="15" fillId="0" borderId="6" xfId="0" applyNumberFormat="1" applyFont="1" applyFill="1" applyBorder="1" applyAlignment="1">
      <alignment horizontal="center" vertical="center"/>
    </xf>
    <xf numFmtId="169" fontId="15" fillId="0" borderId="7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10" xfId="0" applyNumberFormat="1" applyFont="1" applyBorder="1" applyAlignment="1">
      <alignment horizontal="center" vertical="center"/>
    </xf>
    <xf numFmtId="169" fontId="15" fillId="0" borderId="10" xfId="0" applyNumberFormat="1" applyFont="1" applyBorder="1" applyAlignment="1">
      <alignment horizontal="center" vertical="center"/>
    </xf>
    <xf numFmtId="169" fontId="15" fillId="0" borderId="1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69" fontId="15" fillId="0" borderId="10" xfId="0" applyNumberFormat="1" applyFont="1" applyFill="1" applyBorder="1" applyAlignment="1">
      <alignment horizontal="center" vertical="center"/>
    </xf>
    <xf numFmtId="169" fontId="15" fillId="0" borderId="11" xfId="0" applyNumberFormat="1" applyFont="1" applyFill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169" fontId="15" fillId="0" borderId="13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14" fillId="0" borderId="18" xfId="0" applyNumberFormat="1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4" fillId="0" borderId="30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169" fontId="14" fillId="0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/>
    </xf>
    <xf numFmtId="2" fontId="15" fillId="0" borderId="35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6" fillId="0" borderId="27" xfId="0" applyNumberFormat="1" applyFont="1" applyFill="1" applyBorder="1" applyAlignment="1">
      <alignment horizontal="center" vertical="center"/>
    </xf>
    <xf numFmtId="2" fontId="15" fillId="0" borderId="37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2" fontId="15" fillId="0" borderId="40" xfId="0" applyNumberFormat="1" applyFont="1" applyFill="1" applyBorder="1" applyAlignment="1">
      <alignment horizontal="center" vertical="center"/>
    </xf>
    <xf numFmtId="2" fontId="15" fillId="0" borderId="41" xfId="0" applyNumberFormat="1" applyFont="1" applyFill="1" applyBorder="1" applyAlignment="1">
      <alignment horizontal="center" vertical="center"/>
    </xf>
    <xf numFmtId="2" fontId="16" fillId="0" borderId="42" xfId="0" applyNumberFormat="1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164" fontId="15" fillId="0" borderId="43" xfId="0" applyNumberFormat="1" applyFont="1" applyBorder="1" applyAlignment="1">
      <alignment horizontal="center" vertical="center"/>
    </xf>
    <xf numFmtId="164" fontId="16" fillId="0" borderId="43" xfId="0" applyNumberFormat="1" applyFont="1" applyFill="1" applyBorder="1" applyAlignment="1">
      <alignment horizontal="center" vertical="center"/>
    </xf>
    <xf numFmtId="4" fontId="15" fillId="0" borderId="44" xfId="0" applyNumberFormat="1" applyFont="1" applyFill="1" applyBorder="1" applyAlignment="1">
      <alignment horizontal="center" vertical="center"/>
    </xf>
    <xf numFmtId="2" fontId="15" fillId="0" borderId="45" xfId="0" applyNumberFormat="1" applyFont="1" applyFill="1" applyBorder="1" applyAlignment="1">
      <alignment horizontal="center" vertical="center"/>
    </xf>
    <xf numFmtId="2" fontId="14" fillId="0" borderId="46" xfId="0" applyNumberFormat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207" fontId="14" fillId="0" borderId="20" xfId="15" applyNumberFormat="1" applyFont="1" applyBorder="1" applyAlignment="1">
      <alignment horizontal="center" vertical="center"/>
    </xf>
    <xf numFmtId="207" fontId="16" fillId="0" borderId="20" xfId="15" applyNumberFormat="1" applyFont="1" applyBorder="1" applyAlignment="1">
      <alignment horizontal="center" vertical="center"/>
    </xf>
    <xf numFmtId="4" fontId="15" fillId="0" borderId="48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6" fillId="0" borderId="49" xfId="0" applyNumberFormat="1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37" fontId="14" fillId="0" borderId="24" xfId="0" applyNumberFormat="1" applyFont="1" applyBorder="1" applyAlignment="1">
      <alignment horizontal="center" vertical="center"/>
    </xf>
    <xf numFmtId="37" fontId="16" fillId="0" borderId="24" xfId="0" applyNumberFormat="1" applyFont="1" applyFill="1" applyBorder="1" applyAlignment="1">
      <alignment horizontal="center" vertical="center"/>
    </xf>
    <xf numFmtId="4" fontId="14" fillId="0" borderId="50" xfId="0" applyNumberFormat="1" applyFont="1" applyFill="1" applyBorder="1" applyAlignment="1">
      <alignment horizontal="center" vertical="center"/>
    </xf>
    <xf numFmtId="2" fontId="14" fillId="0" borderId="51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center"/>
    </xf>
    <xf numFmtId="169" fontId="14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48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37" xfId="0" applyFont="1" applyFill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0" fontId="20" fillId="0" borderId="16" xfId="0" applyNumberFormat="1" applyFont="1" applyBorder="1" applyAlignment="1">
      <alignment/>
    </xf>
    <xf numFmtId="0" fontId="20" fillId="0" borderId="15" xfId="0" applyNumberFormat="1" applyFont="1" applyBorder="1" applyAlignment="1">
      <alignment/>
    </xf>
    <xf numFmtId="0" fontId="20" fillId="0" borderId="14" xfId="0" applyNumberFormat="1" applyFont="1" applyBorder="1" applyAlignment="1">
      <alignment/>
    </xf>
    <xf numFmtId="0" fontId="20" fillId="0" borderId="33" xfId="0" applyNumberFormat="1" applyFont="1" applyBorder="1" applyAlignment="1">
      <alignment/>
    </xf>
    <xf numFmtId="0" fontId="20" fillId="0" borderId="24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33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2" fillId="0" borderId="9" xfId="0" applyFont="1" applyBorder="1" applyAlignment="1">
      <alignment/>
    </xf>
    <xf numFmtId="0" fontId="22" fillId="0" borderId="8" xfId="0" applyFont="1" applyBorder="1" applyAlignment="1">
      <alignment/>
    </xf>
    <xf numFmtId="0" fontId="22" fillId="0" borderId="7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6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35" xfId="0" applyFont="1" applyFill="1" applyBorder="1" applyAlignment="1">
      <alignment/>
    </xf>
    <xf numFmtId="2" fontId="21" fillId="0" borderId="8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52" xfId="0" applyNumberFormat="1" applyFont="1" applyBorder="1" applyAlignment="1">
      <alignment/>
    </xf>
    <xf numFmtId="0" fontId="22" fillId="0" borderId="12" xfId="0" applyNumberFormat="1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37" xfId="0" applyNumberFormat="1" applyFont="1" applyBorder="1" applyAlignment="1">
      <alignment/>
    </xf>
    <xf numFmtId="0" fontId="22" fillId="0" borderId="27" xfId="0" applyNumberFormat="1" applyFont="1" applyBorder="1" applyAlignment="1">
      <alignment/>
    </xf>
    <xf numFmtId="0" fontId="22" fillId="0" borderId="10" xfId="0" applyNumberFormat="1" applyFont="1" applyBorder="1" applyAlignment="1">
      <alignment/>
    </xf>
    <xf numFmtId="0" fontId="22" fillId="0" borderId="37" xfId="0" applyNumberFormat="1" applyFont="1" applyFill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37" xfId="0" applyFont="1" applyFill="1" applyBorder="1" applyAlignment="1">
      <alignment/>
    </xf>
    <xf numFmtId="1" fontId="22" fillId="0" borderId="27" xfId="0" applyNumberFormat="1" applyFont="1" applyBorder="1" applyAlignment="1">
      <alignment/>
    </xf>
    <xf numFmtId="1" fontId="22" fillId="0" borderId="11" xfId="0" applyNumberFormat="1" applyFont="1" applyBorder="1" applyAlignment="1">
      <alignment/>
    </xf>
    <xf numFmtId="1" fontId="22" fillId="0" borderId="37" xfId="0" applyNumberFormat="1" applyFont="1" applyFill="1" applyBorder="1" applyAlignment="1">
      <alignment/>
    </xf>
    <xf numFmtId="170" fontId="22" fillId="0" borderId="52" xfId="0" applyNumberFormat="1" applyFont="1" applyBorder="1" applyAlignment="1">
      <alignment/>
    </xf>
    <xf numFmtId="170" fontId="22" fillId="0" borderId="12" xfId="0" applyNumberFormat="1" applyFont="1" applyBorder="1" applyAlignment="1">
      <alignment/>
    </xf>
    <xf numFmtId="170" fontId="22" fillId="0" borderId="11" xfId="0" applyNumberFormat="1" applyFont="1" applyBorder="1" applyAlignment="1">
      <alignment/>
    </xf>
    <xf numFmtId="170" fontId="22" fillId="0" borderId="37" xfId="0" applyNumberFormat="1" applyFont="1" applyBorder="1" applyAlignment="1">
      <alignment/>
    </xf>
    <xf numFmtId="170" fontId="22" fillId="0" borderId="27" xfId="0" applyNumberFormat="1" applyFont="1" applyBorder="1" applyAlignment="1">
      <alignment/>
    </xf>
    <xf numFmtId="170" fontId="22" fillId="0" borderId="10" xfId="0" applyNumberFormat="1" applyFont="1" applyBorder="1" applyAlignment="1">
      <alignment/>
    </xf>
    <xf numFmtId="170" fontId="22" fillId="0" borderId="37" xfId="0" applyNumberFormat="1" applyFont="1" applyFill="1" applyBorder="1" applyAlignment="1">
      <alignment/>
    </xf>
    <xf numFmtId="170" fontId="22" fillId="0" borderId="0" xfId="0" applyNumberFormat="1" applyFont="1" applyBorder="1" applyAlignment="1">
      <alignment/>
    </xf>
    <xf numFmtId="2" fontId="22" fillId="0" borderId="27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37" xfId="0" applyNumberFormat="1" applyFont="1" applyFill="1" applyBorder="1" applyAlignment="1">
      <alignment/>
    </xf>
    <xf numFmtId="2" fontId="22" fillId="0" borderId="10" xfId="0" applyNumberFormat="1" applyFont="1" applyBorder="1" applyAlignment="1">
      <alignment/>
    </xf>
    <xf numFmtId="169" fontId="22" fillId="0" borderId="10" xfId="0" applyNumberFormat="1" applyFont="1" applyBorder="1" applyAlignment="1">
      <alignment/>
    </xf>
    <xf numFmtId="169" fontId="22" fillId="0" borderId="11" xfId="0" applyNumberFormat="1" applyFont="1" applyBorder="1" applyAlignment="1">
      <alignment/>
    </xf>
    <xf numFmtId="169" fontId="22" fillId="0" borderId="37" xfId="0" applyNumberFormat="1" applyFont="1" applyFill="1" applyBorder="1" applyAlignment="1">
      <alignment/>
    </xf>
    <xf numFmtId="0" fontId="22" fillId="3" borderId="37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170" fontId="22" fillId="0" borderId="16" xfId="0" applyNumberFormat="1" applyFont="1" applyBorder="1" applyAlignment="1">
      <alignment/>
    </xf>
    <xf numFmtId="170" fontId="22" fillId="0" borderId="15" xfId="0" applyNumberFormat="1" applyFont="1" applyBorder="1" applyAlignment="1">
      <alignment/>
    </xf>
    <xf numFmtId="170" fontId="22" fillId="0" borderId="14" xfId="0" applyNumberFormat="1" applyFont="1" applyBorder="1" applyAlignment="1">
      <alignment/>
    </xf>
    <xf numFmtId="170" fontId="22" fillId="0" borderId="33" xfId="0" applyNumberFormat="1" applyFont="1" applyBorder="1" applyAlignment="1">
      <alignment/>
    </xf>
    <xf numFmtId="170" fontId="22" fillId="0" borderId="24" xfId="0" applyNumberFormat="1" applyFont="1" applyBorder="1" applyAlignment="1">
      <alignment/>
    </xf>
    <xf numFmtId="170" fontId="22" fillId="0" borderId="13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2" fontId="22" fillId="0" borderId="14" xfId="0" applyNumberFormat="1" applyFont="1" applyFill="1" applyBorder="1" applyAlignment="1">
      <alignment/>
    </xf>
    <xf numFmtId="2" fontId="22" fillId="3" borderId="33" xfId="0" applyNumberFormat="1" applyFont="1" applyFill="1" applyBorder="1" applyAlignment="1">
      <alignment/>
    </xf>
    <xf numFmtId="2" fontId="21" fillId="0" borderId="15" xfId="0" applyNumberFormat="1" applyFont="1" applyBorder="1" applyAlignment="1">
      <alignment/>
    </xf>
    <xf numFmtId="2" fontId="21" fillId="0" borderId="24" xfId="0" applyNumberFormat="1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54" xfId="0" applyFont="1" applyBorder="1" applyAlignment="1">
      <alignment/>
    </xf>
    <xf numFmtId="0" fontId="20" fillId="0" borderId="54" xfId="0" applyFont="1" applyBorder="1" applyAlignment="1">
      <alignment/>
    </xf>
    <xf numFmtId="2" fontId="21" fillId="0" borderId="54" xfId="0" applyNumberFormat="1" applyFont="1" applyBorder="1" applyAlignment="1">
      <alignment/>
    </xf>
    <xf numFmtId="2" fontId="21" fillId="0" borderId="55" xfId="0" applyNumberFormat="1" applyFont="1" applyBorder="1" applyAlignment="1">
      <alignment/>
    </xf>
    <xf numFmtId="0" fontId="22" fillId="0" borderId="56" xfId="0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57" xfId="0" applyNumberFormat="1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25" xfId="0" applyFont="1" applyBorder="1" applyAlignment="1">
      <alignment/>
    </xf>
    <xf numFmtId="0" fontId="20" fillId="0" borderId="25" xfId="0" applyFont="1" applyBorder="1" applyAlignment="1">
      <alignment/>
    </xf>
    <xf numFmtId="2" fontId="21" fillId="0" borderId="25" xfId="0" applyNumberFormat="1" applyFont="1" applyBorder="1" applyAlignment="1">
      <alignment/>
    </xf>
    <xf numFmtId="2" fontId="21" fillId="0" borderId="59" xfId="0" applyNumberFormat="1" applyFont="1" applyBorder="1" applyAlignment="1">
      <alignment/>
    </xf>
    <xf numFmtId="0" fontId="22" fillId="0" borderId="60" xfId="0" applyFont="1" applyFill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0" fontId="20" fillId="0" borderId="24" xfId="0" applyNumberFormat="1" applyFont="1" applyBorder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35" xfId="0" applyNumberFormat="1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 vertical="center"/>
    </xf>
    <xf numFmtId="3" fontId="22" fillId="0" borderId="6" xfId="0" applyNumberFormat="1" applyFont="1" applyFill="1" applyBorder="1" applyAlignment="1" applyProtection="1">
      <alignment horizontal="center" vertical="center"/>
      <protection/>
    </xf>
    <xf numFmtId="3" fontId="22" fillId="0" borderId="7" xfId="0" applyNumberFormat="1" applyFont="1" applyFill="1" applyBorder="1" applyAlignment="1" applyProtection="1">
      <alignment horizontal="center" vertical="center"/>
      <protection/>
    </xf>
    <xf numFmtId="164" fontId="21" fillId="0" borderId="26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26" xfId="0" applyNumberFormat="1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3" fontId="22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27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27" xfId="0" applyNumberFormat="1" applyFont="1" applyBorder="1" applyAlignment="1">
      <alignment horizontal="center" vertical="center"/>
    </xf>
    <xf numFmtId="0" fontId="20" fillId="0" borderId="45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4" fillId="0" borderId="40" xfId="0" applyNumberFormat="1" applyFont="1" applyFill="1" applyBorder="1" applyAlignment="1">
      <alignment horizontal="center" vertical="center"/>
    </xf>
    <xf numFmtId="3" fontId="22" fillId="0" borderId="40" xfId="0" applyNumberFormat="1" applyFont="1" applyFill="1" applyBorder="1" applyAlignment="1">
      <alignment horizontal="center" vertical="center"/>
    </xf>
    <xf numFmtId="164" fontId="21" fillId="0" borderId="43" xfId="0" applyNumberFormat="1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43" xfId="0" applyNumberFormat="1" applyFont="1" applyBorder="1" applyAlignment="1">
      <alignment horizontal="center" vertical="center"/>
    </xf>
    <xf numFmtId="0" fontId="20" fillId="0" borderId="48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164" fontId="21" fillId="0" borderId="20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 quotePrefix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5" fontId="20" fillId="0" borderId="0" xfId="0" applyNumberFormat="1" applyFont="1" applyFill="1" applyBorder="1" applyAlignment="1" quotePrefix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3" fontId="22" fillId="0" borderId="42" xfId="0" applyNumberFormat="1" applyFont="1" applyFill="1" applyBorder="1" applyAlignment="1">
      <alignment horizontal="center" vertical="center"/>
    </xf>
    <xf numFmtId="37" fontId="20" fillId="0" borderId="0" xfId="0" applyNumberFormat="1" applyFont="1" applyFill="1" applyBorder="1" applyAlignment="1" applyProtection="1">
      <alignment horizontal="center" vertical="center"/>
      <protection/>
    </xf>
    <xf numFmtId="3" fontId="20" fillId="0" borderId="4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61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2" fontId="21" fillId="0" borderId="48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1" fontId="21" fillId="0" borderId="10" xfId="0" applyNumberFormat="1" applyFont="1" applyFill="1" applyBorder="1" applyAlignment="1" quotePrefix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170" fontId="20" fillId="0" borderId="10" xfId="0" applyNumberFormat="1" applyFont="1" applyBorder="1" applyAlignment="1">
      <alignment horizontal="center" vertical="center"/>
    </xf>
    <xf numFmtId="170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left" vertical="center"/>
    </xf>
    <xf numFmtId="3" fontId="22" fillId="0" borderId="40" xfId="0" applyNumberFormat="1" applyFont="1" applyFill="1" applyBorder="1" applyAlignment="1" applyProtection="1">
      <alignment horizontal="center" vertical="center"/>
      <protection/>
    </xf>
    <xf numFmtId="3" fontId="22" fillId="0" borderId="41" xfId="0" applyNumberFormat="1" applyFont="1" applyFill="1" applyBorder="1" applyAlignment="1" applyProtection="1">
      <alignment horizontal="center" vertical="center"/>
      <protection/>
    </xf>
    <xf numFmtId="3" fontId="22" fillId="0" borderId="11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 applyProtection="1">
      <alignment horizontal="center" vertical="center"/>
      <protection/>
    </xf>
    <xf numFmtId="1" fontId="26" fillId="0" borderId="7" xfId="0" applyNumberFormat="1" applyFont="1" applyFill="1" applyBorder="1" applyAlignment="1" applyProtection="1">
      <alignment horizontal="center" vertical="center"/>
      <protection/>
    </xf>
    <xf numFmtId="165" fontId="28" fillId="0" borderId="26" xfId="0" applyNumberFormat="1" applyFont="1" applyFill="1" applyBorder="1" applyAlignment="1" applyProtection="1">
      <alignment horizontal="center" vertical="center"/>
      <protection/>
    </xf>
    <xf numFmtId="165" fontId="26" fillId="0" borderId="6" xfId="0" applyNumberFormat="1" applyFont="1" applyFill="1" applyBorder="1" applyAlignment="1" applyProtection="1">
      <alignment horizontal="center" vertical="center"/>
      <protection/>
    </xf>
    <xf numFmtId="165" fontId="28" fillId="0" borderId="7" xfId="0" applyNumberFormat="1" applyFont="1" applyFill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1" fontId="26" fillId="0" borderId="11" xfId="0" applyNumberFormat="1" applyFont="1" applyFill="1" applyBorder="1" applyAlignment="1" applyProtection="1">
      <alignment horizontal="center" vertical="center"/>
      <protection/>
    </xf>
    <xf numFmtId="165" fontId="26" fillId="0" borderId="10" xfId="0" applyNumberFormat="1" applyFont="1" applyFill="1" applyBorder="1" applyAlignment="1" applyProtection="1">
      <alignment horizontal="center" vertical="center"/>
      <protection/>
    </xf>
    <xf numFmtId="165" fontId="28" fillId="0" borderId="11" xfId="0" applyNumberFormat="1" applyFont="1" applyFill="1" applyBorder="1" applyAlignment="1" applyProtection="1">
      <alignment horizontal="center" vertical="center"/>
      <protection/>
    </xf>
    <xf numFmtId="1" fontId="26" fillId="0" borderId="40" xfId="0" applyNumberFormat="1" applyFont="1" applyFill="1" applyBorder="1" applyAlignment="1" applyProtection="1">
      <alignment horizontal="center" vertical="center"/>
      <protection/>
    </xf>
    <xf numFmtId="1" fontId="26" fillId="0" borderId="41" xfId="0" applyNumberFormat="1" applyFont="1" applyFill="1" applyBorder="1" applyAlignment="1" applyProtection="1">
      <alignment horizontal="center" vertical="center"/>
      <protection/>
    </xf>
    <xf numFmtId="165" fontId="26" fillId="0" borderId="40" xfId="0" applyNumberFormat="1" applyFont="1" applyFill="1" applyBorder="1" applyAlignment="1" applyProtection="1">
      <alignment horizontal="center" vertical="center"/>
      <protection/>
    </xf>
    <xf numFmtId="165" fontId="28" fillId="0" borderId="41" xfId="0" applyNumberFormat="1" applyFont="1" applyFill="1" applyBorder="1" applyAlignment="1" applyProtection="1">
      <alignment horizontal="center" vertical="center"/>
      <protection/>
    </xf>
    <xf numFmtId="1" fontId="27" fillId="0" borderId="18" xfId="0" applyNumberFormat="1" applyFont="1" applyFill="1" applyBorder="1" applyAlignment="1" applyProtection="1">
      <alignment horizontal="center" vertical="center"/>
      <protection/>
    </xf>
    <xf numFmtId="1" fontId="27" fillId="0" borderId="62" xfId="0" applyNumberFormat="1" applyFont="1" applyFill="1" applyBorder="1" applyAlignment="1" applyProtection="1">
      <alignment horizontal="center" vertical="center"/>
      <protection/>
    </xf>
    <xf numFmtId="165" fontId="28" fillId="0" borderId="20" xfId="0" applyNumberFormat="1" applyFont="1" applyFill="1" applyBorder="1" applyAlignment="1" applyProtection="1">
      <alignment horizontal="center" vertical="center"/>
      <protection/>
    </xf>
    <xf numFmtId="1" fontId="27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6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4" fontId="27" fillId="0" borderId="17" xfId="0" applyNumberFormat="1" applyFont="1" applyFill="1" applyBorder="1" applyAlignment="1" quotePrefix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0" fontId="27" fillId="0" borderId="23" xfId="0" applyNumberFormat="1" applyFont="1" applyFill="1" applyBorder="1" applyAlignment="1">
      <alignment horizontal="center" vertical="center"/>
    </xf>
    <xf numFmtId="1" fontId="27" fillId="0" borderId="33" xfId="0" applyNumberFormat="1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/>
    </xf>
    <xf numFmtId="170" fontId="27" fillId="0" borderId="24" xfId="0" applyNumberFormat="1" applyFont="1" applyFill="1" applyBorder="1" applyAlignment="1">
      <alignment horizontal="center" vertical="center"/>
    </xf>
    <xf numFmtId="170" fontId="27" fillId="0" borderId="28" xfId="0" applyNumberFormat="1" applyFont="1" applyFill="1" applyBorder="1" applyAlignment="1">
      <alignment horizontal="center" vertical="center"/>
    </xf>
    <xf numFmtId="1" fontId="26" fillId="0" borderId="35" xfId="0" applyNumberFormat="1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164" fontId="28" fillId="0" borderId="26" xfId="0" applyNumberFormat="1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2" fontId="28" fillId="0" borderId="6" xfId="0" applyNumberFormat="1" applyFont="1" applyFill="1" applyBorder="1" applyAlignment="1">
      <alignment horizontal="center" vertical="center"/>
    </xf>
    <xf numFmtId="170" fontId="27" fillId="0" borderId="26" xfId="0" applyNumberFormat="1" applyFont="1" applyFill="1" applyBorder="1" applyAlignment="1">
      <alignment horizontal="center" vertical="center"/>
    </xf>
    <xf numFmtId="170" fontId="27" fillId="0" borderId="29" xfId="0" applyNumberFormat="1" applyFont="1" applyFill="1" applyBorder="1" applyAlignment="1">
      <alignment horizontal="center" vertical="center"/>
    </xf>
    <xf numFmtId="1" fontId="26" fillId="0" borderId="37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164" fontId="28" fillId="0" borderId="27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170" fontId="27" fillId="0" borderId="27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70" fontId="27" fillId="0" borderId="39" xfId="0" applyNumberFormat="1" applyFont="1" applyFill="1" applyBorder="1" applyAlignment="1">
      <alignment horizontal="center" vertical="center"/>
    </xf>
    <xf numFmtId="1" fontId="26" fillId="0" borderId="45" xfId="0" applyNumberFormat="1" applyFont="1" applyFill="1" applyBorder="1" applyAlignment="1">
      <alignment horizontal="center" vertical="center"/>
    </xf>
    <xf numFmtId="1" fontId="26" fillId="0" borderId="40" xfId="0" applyNumberFormat="1" applyFont="1" applyFill="1" applyBorder="1" applyAlignment="1">
      <alignment horizontal="center" vertical="center"/>
    </xf>
    <xf numFmtId="3" fontId="26" fillId="0" borderId="40" xfId="0" applyNumberFormat="1" applyFont="1" applyBorder="1" applyAlignment="1">
      <alignment horizontal="center" vertical="center"/>
    </xf>
    <xf numFmtId="164" fontId="28" fillId="0" borderId="43" xfId="0" applyNumberFormat="1" applyFont="1" applyFill="1" applyBorder="1" applyAlignment="1">
      <alignment horizontal="center" vertical="center"/>
    </xf>
    <xf numFmtId="2" fontId="26" fillId="0" borderId="40" xfId="0" applyNumberFormat="1" applyFont="1" applyFill="1" applyBorder="1" applyAlignment="1">
      <alignment horizontal="center" vertical="center"/>
    </xf>
    <xf numFmtId="2" fontId="28" fillId="0" borderId="40" xfId="0" applyNumberFormat="1" applyFont="1" applyFill="1" applyBorder="1" applyAlignment="1">
      <alignment horizontal="center" vertical="center"/>
    </xf>
    <xf numFmtId="170" fontId="27" fillId="0" borderId="43" xfId="0" applyNumberFormat="1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center" vertical="center"/>
    </xf>
    <xf numFmtId="1" fontId="27" fillId="0" borderId="48" xfId="0" applyNumberFormat="1" applyFont="1" applyFill="1" applyBorder="1" applyAlignment="1">
      <alignment horizontal="center" vertical="center"/>
    </xf>
    <xf numFmtId="1" fontId="27" fillId="0" borderId="18" xfId="0" applyNumberFormat="1" applyFont="1" applyFill="1" applyBorder="1" applyAlignment="1">
      <alignment horizontal="center" vertical="center"/>
    </xf>
    <xf numFmtId="164" fontId="28" fillId="0" borderId="20" xfId="0" applyNumberFormat="1" applyFont="1" applyFill="1" applyBorder="1" applyAlignment="1">
      <alignment horizontal="center" vertical="center"/>
    </xf>
    <xf numFmtId="164" fontId="27" fillId="0" borderId="18" xfId="0" applyNumberFormat="1" applyFont="1" applyFill="1" applyBorder="1" applyAlignment="1" applyProtection="1">
      <alignment horizontal="center" vertical="center"/>
      <protection/>
    </xf>
    <xf numFmtId="164" fontId="28" fillId="0" borderId="19" xfId="0" applyNumberFormat="1" applyFont="1" applyFill="1" applyBorder="1" applyAlignment="1" applyProtection="1">
      <alignment horizontal="center" vertical="center"/>
      <protection/>
    </xf>
    <xf numFmtId="2" fontId="27" fillId="0" borderId="18" xfId="0" applyNumberFormat="1" applyFont="1" applyFill="1" applyBorder="1" applyAlignment="1">
      <alignment horizontal="center" vertical="center"/>
    </xf>
    <xf numFmtId="2" fontId="28" fillId="0" borderId="18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 quotePrefix="1">
      <alignment horizontal="center" vertical="center"/>
    </xf>
    <xf numFmtId="3" fontId="28" fillId="0" borderId="24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7" fillId="0" borderId="24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1" fontId="28" fillId="0" borderId="14" xfId="0" applyNumberFormat="1" applyFont="1" applyFill="1" applyBorder="1" applyAlignment="1">
      <alignment horizontal="center" vertical="center"/>
    </xf>
    <xf numFmtId="1" fontId="28" fillId="0" borderId="62" xfId="0" applyNumberFormat="1" applyFont="1" applyFill="1" applyBorder="1" applyAlignment="1" applyProtection="1">
      <alignment horizontal="center" vertical="center"/>
      <protection/>
    </xf>
    <xf numFmtId="1" fontId="28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6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1" fontId="28" fillId="0" borderId="7" xfId="0" applyNumberFormat="1" applyFont="1" applyFill="1" applyBorder="1" applyAlignment="1" applyProtection="1">
      <alignment horizontal="center" vertical="center"/>
      <protection/>
    </xf>
    <xf numFmtId="1" fontId="28" fillId="0" borderId="11" xfId="0" applyNumberFormat="1" applyFont="1" applyFill="1" applyBorder="1" applyAlignment="1" applyProtection="1">
      <alignment horizontal="center" vertical="center"/>
      <protection/>
    </xf>
    <xf numFmtId="1" fontId="28" fillId="0" borderId="41" xfId="0" applyNumberFormat="1" applyFont="1" applyFill="1" applyBorder="1" applyAlignment="1" applyProtection="1">
      <alignment horizontal="center" vertical="center"/>
      <protection/>
    </xf>
    <xf numFmtId="170" fontId="26" fillId="0" borderId="21" xfId="0" applyNumberFormat="1" applyFont="1" applyBorder="1" applyAlignment="1">
      <alignment horizontal="center" vertical="center"/>
    </xf>
    <xf numFmtId="170" fontId="27" fillId="0" borderId="33" xfId="0" applyNumberFormat="1" applyFont="1" applyFill="1" applyBorder="1" applyAlignment="1">
      <alignment horizontal="center" vertical="center"/>
    </xf>
    <xf numFmtId="170" fontId="27" fillId="0" borderId="13" xfId="0" applyNumberFormat="1" applyFont="1" applyFill="1" applyBorder="1" applyAlignment="1">
      <alignment horizontal="center" vertical="center"/>
    </xf>
    <xf numFmtId="170" fontId="26" fillId="0" borderId="35" xfId="0" applyNumberFormat="1" applyFont="1" applyFill="1" applyBorder="1" applyAlignment="1" applyProtection="1">
      <alignment horizontal="center" vertical="center"/>
      <protection/>
    </xf>
    <xf numFmtId="170" fontId="26" fillId="0" borderId="6" xfId="0" applyNumberFormat="1" applyFont="1" applyFill="1" applyBorder="1" applyAlignment="1">
      <alignment horizontal="center" vertical="center"/>
    </xf>
    <xf numFmtId="170" fontId="26" fillId="0" borderId="37" xfId="0" applyNumberFormat="1" applyFont="1" applyFill="1" applyBorder="1" applyAlignment="1" applyProtection="1">
      <alignment horizontal="center" vertical="center"/>
      <protection/>
    </xf>
    <xf numFmtId="170" fontId="26" fillId="0" borderId="10" xfId="0" applyNumberFormat="1" applyFont="1" applyFill="1" applyBorder="1" applyAlignment="1">
      <alignment horizontal="center" vertical="center"/>
    </xf>
    <xf numFmtId="170" fontId="26" fillId="0" borderId="45" xfId="0" applyNumberFormat="1" applyFont="1" applyFill="1" applyBorder="1" applyAlignment="1" applyProtection="1">
      <alignment horizontal="center" vertical="center"/>
      <protection/>
    </xf>
    <xf numFmtId="170" fontId="26" fillId="0" borderId="40" xfId="0" applyNumberFormat="1" applyFont="1" applyFill="1" applyBorder="1" applyAlignment="1">
      <alignment horizontal="center" vertical="center"/>
    </xf>
    <xf numFmtId="170" fontId="27" fillId="0" borderId="18" xfId="0" applyNumberFormat="1" applyFont="1" applyFill="1" applyBorder="1" applyAlignment="1">
      <alignment horizontal="center" vertical="center"/>
    </xf>
    <xf numFmtId="170" fontId="27" fillId="0" borderId="33" xfId="0" applyNumberFormat="1" applyFont="1" applyFill="1" applyBorder="1" applyAlignment="1" applyProtection="1">
      <alignment horizontal="center" vertical="center"/>
      <protection/>
    </xf>
    <xf numFmtId="170" fontId="27" fillId="0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Border="1" applyAlignment="1">
      <alignment horizontal="center" vertical="center"/>
    </xf>
    <xf numFmtId="5" fontId="27" fillId="0" borderId="17" xfId="0" applyNumberFormat="1" applyFont="1" applyFill="1" applyBorder="1" applyAlignment="1">
      <alignment horizontal="left" vertical="center"/>
    </xf>
    <xf numFmtId="170" fontId="27" fillId="0" borderId="17" xfId="0" applyNumberFormat="1" applyFont="1" applyFill="1" applyBorder="1" applyAlignment="1">
      <alignment horizontal="left" vertical="center"/>
    </xf>
    <xf numFmtId="2" fontId="27" fillId="0" borderId="19" xfId="0" applyNumberFormat="1" applyFont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center" vertical="center"/>
    </xf>
    <xf numFmtId="170" fontId="27" fillId="0" borderId="25" xfId="0" applyNumberFormat="1" applyFont="1" applyFill="1" applyBorder="1" applyAlignment="1">
      <alignment horizontal="center" vertical="center"/>
    </xf>
    <xf numFmtId="14" fontId="27" fillId="0" borderId="17" xfId="0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1" fontId="20" fillId="0" borderId="13" xfId="0" applyNumberFormat="1" applyFont="1" applyFill="1" applyBorder="1" applyAlignment="1" applyProtection="1">
      <alignment horizontal="center" vertical="center"/>
      <protection/>
    </xf>
    <xf numFmtId="1" fontId="20" fillId="0" borderId="14" xfId="0" applyNumberFormat="1" applyFont="1" applyFill="1" applyBorder="1" applyAlignment="1" applyProtection="1">
      <alignment horizontal="center" vertical="center"/>
      <protection/>
    </xf>
    <xf numFmtId="14" fontId="20" fillId="0" borderId="61" xfId="0" applyNumberFormat="1" applyFont="1" applyFill="1" applyBorder="1" applyAlignment="1" quotePrefix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" fontId="21" fillId="0" borderId="18" xfId="0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5" fontId="21" fillId="0" borderId="19" xfId="0" applyNumberFormat="1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center" vertical="center"/>
    </xf>
    <xf numFmtId="3" fontId="20" fillId="0" borderId="60" xfId="0" applyNumberFormat="1" applyFont="1" applyFill="1" applyBorder="1" applyAlignment="1">
      <alignment horizontal="center" vertical="center"/>
    </xf>
    <xf numFmtId="170" fontId="20" fillId="0" borderId="2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1" fontId="20" fillId="0" borderId="63" xfId="0" applyNumberFormat="1" applyFont="1" applyFill="1" applyBorder="1" applyAlignment="1">
      <alignment horizontal="center" vertical="center"/>
    </xf>
    <xf numFmtId="1" fontId="20" fillId="0" borderId="40" xfId="0" applyNumberFormat="1" applyFont="1" applyFill="1" applyBorder="1" applyAlignment="1">
      <alignment horizontal="center" vertical="center"/>
    </xf>
    <xf numFmtId="1" fontId="20" fillId="0" borderId="41" xfId="0" applyNumberFormat="1" applyFont="1" applyFill="1" applyBorder="1" applyAlignment="1">
      <alignment horizontal="center" vertical="center"/>
    </xf>
    <xf numFmtId="1" fontId="21" fillId="0" borderId="41" xfId="0" applyNumberFormat="1" applyFont="1" applyFill="1" applyBorder="1" applyAlignment="1">
      <alignment horizontal="center" vertical="center"/>
    </xf>
    <xf numFmtId="1" fontId="20" fillId="0" borderId="33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 quotePrefix="1">
      <alignment horizontal="center" vertical="center"/>
    </xf>
    <xf numFmtId="0" fontId="21" fillId="0" borderId="43" xfId="0" applyNumberFormat="1" applyFont="1" applyFill="1" applyBorder="1" applyAlignment="1" quotePrefix="1">
      <alignment horizontal="center" vertical="center"/>
    </xf>
    <xf numFmtId="49" fontId="20" fillId="0" borderId="64" xfId="0" applyNumberFormat="1" applyFont="1" applyFill="1" applyBorder="1" applyAlignment="1">
      <alignment horizontal="center" vertical="center"/>
    </xf>
    <xf numFmtId="170" fontId="20" fillId="0" borderId="24" xfId="0" applyNumberFormat="1" applyFont="1" applyFill="1" applyBorder="1" applyAlignment="1">
      <alignment horizontal="center" vertical="center"/>
    </xf>
    <xf numFmtId="2" fontId="20" fillId="0" borderId="63" xfId="0" applyNumberFormat="1" applyFont="1" applyFill="1" applyBorder="1" applyAlignment="1">
      <alignment horizontal="center" vertical="center"/>
    </xf>
    <xf numFmtId="2" fontId="21" fillId="0" borderId="40" xfId="0" applyNumberFormat="1" applyFont="1" applyFill="1" applyBorder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  <xf numFmtId="165" fontId="21" fillId="0" borderId="20" xfId="0" applyNumberFormat="1" applyFont="1" applyFill="1" applyBorder="1" applyAlignment="1">
      <alignment horizontal="center" vertical="center"/>
    </xf>
    <xf numFmtId="170" fontId="22" fillId="0" borderId="21" xfId="0" applyNumberFormat="1" applyFont="1" applyFill="1" applyBorder="1" applyAlignment="1">
      <alignment horizontal="center" vertical="center"/>
    </xf>
    <xf numFmtId="170" fontId="22" fillId="0" borderId="20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/>
    </xf>
    <xf numFmtId="1" fontId="22" fillId="0" borderId="37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3" fontId="21" fillId="0" borderId="27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165" fontId="21" fillId="0" borderId="27" xfId="0" applyNumberFormat="1" applyFont="1" applyFill="1" applyBorder="1" applyAlignment="1">
      <alignment horizontal="center" vertical="center"/>
    </xf>
    <xf numFmtId="170" fontId="22" fillId="0" borderId="12" xfId="0" applyNumberFormat="1" applyFont="1" applyFill="1" applyBorder="1" applyAlignment="1">
      <alignment horizontal="center" vertical="center"/>
    </xf>
    <xf numFmtId="170" fontId="22" fillId="0" borderId="27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1" fillId="0" borderId="27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1" fontId="22" fillId="0" borderId="3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>
      <alignment horizontal="center" vertical="center"/>
    </xf>
    <xf numFmtId="165" fontId="21" fillId="0" borderId="24" xfId="0" applyNumberFormat="1" applyFont="1" applyFill="1" applyBorder="1" applyAlignment="1">
      <alignment horizontal="center" vertical="center"/>
    </xf>
    <xf numFmtId="170" fontId="22" fillId="0" borderId="15" xfId="0" applyNumberFormat="1" applyFont="1" applyFill="1" applyBorder="1" applyAlignment="1">
      <alignment horizontal="center" vertical="center"/>
    </xf>
    <xf numFmtId="170" fontId="22" fillId="0" borderId="24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1" fillId="0" borderId="24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3" fontId="20" fillId="0" borderId="61" xfId="0" applyNumberFormat="1" applyFont="1" applyFill="1" applyBorder="1" applyAlignment="1">
      <alignment horizontal="center" vertical="center"/>
    </xf>
    <xf numFmtId="1" fontId="20" fillId="0" borderId="8" xfId="0" applyNumberFormat="1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center"/>
    </xf>
    <xf numFmtId="3" fontId="20" fillId="0" borderId="35" xfId="0" applyNumberFormat="1" applyFont="1" applyFill="1" applyBorder="1" applyAlignment="1">
      <alignment horizontal="center" vertical="center"/>
    </xf>
    <xf numFmtId="170" fontId="20" fillId="0" borderId="65" xfId="0" applyNumberFormat="1" applyFont="1" applyFill="1" applyBorder="1" applyAlignment="1">
      <alignment horizontal="center" vertical="center"/>
    </xf>
    <xf numFmtId="170" fontId="20" fillId="0" borderId="26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3" fontId="31" fillId="0" borderId="26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 quotePrefix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0" fillId="0" borderId="33" xfId="0" applyNumberFormat="1" applyFont="1" applyFill="1" applyBorder="1" applyAlignment="1">
      <alignment horizontal="center" vertical="center"/>
    </xf>
    <xf numFmtId="170" fontId="20" fillId="0" borderId="64" xfId="0" applyNumberFormat="1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3" fontId="20" fillId="0" borderId="24" xfId="0" applyNumberFormat="1" applyFont="1" applyFill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0" fontId="22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20" fillId="0" borderId="21" xfId="0" applyNumberFormat="1" applyFont="1" applyFill="1" applyBorder="1" applyAlignment="1">
      <alignment horizontal="left" vertical="center"/>
    </xf>
    <xf numFmtId="1" fontId="21" fillId="0" borderId="7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 applyProtection="1">
      <alignment horizontal="center" vertical="center"/>
      <protection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/>
    </xf>
    <xf numFmtId="3" fontId="20" fillId="0" borderId="21" xfId="0" applyNumberFormat="1" applyFont="1" applyFill="1" applyBorder="1" applyAlignment="1">
      <alignment horizontal="left" vertical="center"/>
    </xf>
    <xf numFmtId="5" fontId="20" fillId="0" borderId="18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5" fontId="21" fillId="0" borderId="20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70" fontId="20" fillId="0" borderId="48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  <protection/>
    </xf>
    <xf numFmtId="165" fontId="21" fillId="0" borderId="26" xfId="0" applyNumberFormat="1" applyFont="1" applyFill="1" applyBorder="1" applyAlignment="1" applyProtection="1">
      <alignment horizontal="center" vertical="center"/>
      <protection/>
    </xf>
    <xf numFmtId="2" fontId="22" fillId="0" borderId="6" xfId="0" applyNumberFormat="1" applyFont="1" applyFill="1" applyBorder="1" applyAlignment="1">
      <alignment horizontal="center" vertical="center"/>
    </xf>
    <xf numFmtId="170" fontId="22" fillId="0" borderId="35" xfId="0" applyNumberFormat="1" applyFont="1" applyFill="1" applyBorder="1" applyAlignment="1">
      <alignment horizontal="center" vertical="center"/>
    </xf>
    <xf numFmtId="170" fontId="22" fillId="0" borderId="26" xfId="0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  <protection/>
    </xf>
    <xf numFmtId="165" fontId="21" fillId="0" borderId="27" xfId="0" applyNumberFormat="1" applyFont="1" applyFill="1" applyBorder="1" applyAlignment="1" applyProtection="1">
      <alignment horizontal="center" vertical="center"/>
      <protection/>
    </xf>
    <xf numFmtId="2" fontId="22" fillId="0" borderId="10" xfId="0" applyNumberFormat="1" applyFont="1" applyFill="1" applyBorder="1" applyAlignment="1">
      <alignment horizontal="center" vertical="center"/>
    </xf>
    <xf numFmtId="170" fontId="22" fillId="0" borderId="37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0" fontId="20" fillId="0" borderId="66" xfId="0" applyNumberFormat="1" applyFont="1" applyFill="1" applyBorder="1" applyAlignment="1">
      <alignment horizontal="center" vertical="center"/>
    </xf>
    <xf numFmtId="3" fontId="22" fillId="0" borderId="63" xfId="0" applyNumberFormat="1" applyFont="1" applyFill="1" applyBorder="1" applyAlignment="1">
      <alignment horizontal="center" vertical="center"/>
    </xf>
    <xf numFmtId="1" fontId="22" fillId="0" borderId="40" xfId="0" applyNumberFormat="1" applyFont="1" applyFill="1" applyBorder="1" applyAlignment="1">
      <alignment horizontal="center" vertical="center"/>
    </xf>
    <xf numFmtId="1" fontId="22" fillId="0" borderId="41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 applyProtection="1">
      <alignment horizontal="center" vertical="center"/>
      <protection/>
    </xf>
    <xf numFmtId="165" fontId="21" fillId="0" borderId="43" xfId="0" applyNumberFormat="1" applyFont="1" applyFill="1" applyBorder="1" applyAlignment="1" applyProtection="1">
      <alignment horizontal="center" vertical="center"/>
      <protection/>
    </xf>
    <xf numFmtId="2" fontId="22" fillId="0" borderId="40" xfId="0" applyNumberFormat="1" applyFont="1" applyFill="1" applyBorder="1" applyAlignment="1">
      <alignment horizontal="center" vertical="center"/>
    </xf>
    <xf numFmtId="170" fontId="22" fillId="0" borderId="45" xfId="0" applyNumberFormat="1" applyFont="1" applyFill="1" applyBorder="1" applyAlignment="1">
      <alignment horizontal="center" vertical="center"/>
    </xf>
    <xf numFmtId="170" fontId="22" fillId="0" borderId="43" xfId="0" applyNumberFormat="1" applyFont="1" applyFill="1" applyBorder="1" applyAlignment="1">
      <alignment horizontal="center" vertical="center"/>
    </xf>
    <xf numFmtId="2" fontId="21" fillId="0" borderId="41" xfId="0" applyNumberFormat="1" applyFont="1" applyFill="1" applyBorder="1" applyAlignment="1">
      <alignment horizontal="center" vertical="center"/>
    </xf>
    <xf numFmtId="3" fontId="20" fillId="0" borderId="21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2" fontId="21" fillId="0" borderId="19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170" fontId="20" fillId="0" borderId="33" xfId="0" applyNumberFormat="1" applyFont="1" applyFill="1" applyBorder="1" applyAlignment="1">
      <alignment horizontal="center" vertical="center"/>
    </xf>
    <xf numFmtId="5" fontId="20" fillId="0" borderId="0" xfId="0" applyNumberFormat="1" applyFont="1" applyBorder="1" applyAlignment="1">
      <alignment horizontal="center" vertical="center"/>
    </xf>
    <xf numFmtId="5" fontId="20" fillId="0" borderId="0" xfId="0" applyNumberFormat="1" applyFont="1" applyFill="1" applyBorder="1" applyAlignment="1">
      <alignment horizontal="center" vertical="center"/>
    </xf>
    <xf numFmtId="5" fontId="22" fillId="0" borderId="0" xfId="0" applyNumberFormat="1" applyFont="1" applyFill="1" applyBorder="1" applyAlignment="1">
      <alignment horizontal="center" vertical="center"/>
    </xf>
    <xf numFmtId="5" fontId="22" fillId="0" borderId="0" xfId="0" applyNumberFormat="1" applyFont="1" applyBorder="1" applyAlignment="1">
      <alignment horizontal="center" vertical="center"/>
    </xf>
    <xf numFmtId="5" fontId="21" fillId="0" borderId="0" xfId="0" applyNumberFormat="1" applyFont="1" applyBorder="1" applyAlignment="1">
      <alignment horizontal="center" vertical="center"/>
    </xf>
    <xf numFmtId="5" fontId="21" fillId="0" borderId="0" xfId="0" applyNumberFormat="1" applyFont="1" applyFill="1" applyBorder="1" applyAlignment="1">
      <alignment horizontal="center" vertical="center"/>
    </xf>
    <xf numFmtId="170" fontId="20" fillId="0" borderId="0" xfId="0" applyNumberFormat="1" applyFont="1" applyFill="1" applyBorder="1" applyAlignment="1">
      <alignment horizontal="center" vertical="center"/>
    </xf>
    <xf numFmtId="170" fontId="20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0" fontId="22" fillId="0" borderId="0" xfId="0" applyNumberFormat="1" applyFont="1" applyBorder="1" applyAlignment="1">
      <alignment horizontal="center" vertical="center"/>
    </xf>
    <xf numFmtId="0" fontId="20" fillId="0" borderId="61" xfId="0" applyFont="1" applyFill="1" applyBorder="1" applyAlignment="1" quotePrefix="1">
      <alignment horizontal="left" vertical="center"/>
    </xf>
    <xf numFmtId="5" fontId="20" fillId="0" borderId="21" xfId="0" applyNumberFormat="1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center" vertical="center"/>
    </xf>
    <xf numFmtId="165" fontId="21" fillId="0" borderId="19" xfId="0" applyNumberFormat="1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>
      <alignment horizontal="center" vertical="center"/>
    </xf>
    <xf numFmtId="165" fontId="21" fillId="0" borderId="7" xfId="0" applyNumberFormat="1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0" fontId="20" fillId="0" borderId="25" xfId="0" applyNumberFormat="1" applyFont="1" applyFill="1" applyBorder="1" applyAlignment="1">
      <alignment horizontal="center" vertical="center"/>
    </xf>
    <xf numFmtId="170" fontId="20" fillId="0" borderId="13" xfId="0" applyNumberFormat="1" applyFont="1" applyFill="1" applyBorder="1" applyAlignment="1">
      <alignment horizontal="center" vertical="center"/>
    </xf>
    <xf numFmtId="170" fontId="22" fillId="0" borderId="6" xfId="0" applyNumberFormat="1" applyFont="1" applyFill="1" applyBorder="1" applyAlignment="1">
      <alignment horizontal="center" vertical="center"/>
    </xf>
    <xf numFmtId="170" fontId="22" fillId="0" borderId="10" xfId="0" applyNumberFormat="1" applyFont="1" applyFill="1" applyBorder="1" applyAlignment="1">
      <alignment horizontal="center" vertical="center"/>
    </xf>
    <xf numFmtId="170" fontId="22" fillId="0" borderId="40" xfId="0" applyNumberFormat="1" applyFont="1" applyFill="1" applyBorder="1" applyAlignment="1">
      <alignment horizontal="center" vertical="center"/>
    </xf>
    <xf numFmtId="170" fontId="20" fillId="0" borderId="18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170" fontId="22" fillId="0" borderId="0" xfId="0" applyNumberFormat="1" applyFont="1" applyFill="1" applyBorder="1" applyAlignment="1">
      <alignment horizontal="center" vertical="center"/>
    </xf>
    <xf numFmtId="170" fontId="22" fillId="0" borderId="0" xfId="0" applyNumberFormat="1" applyFont="1" applyFill="1" applyAlignment="1">
      <alignment horizontal="center" vertical="center"/>
    </xf>
    <xf numFmtId="170" fontId="22" fillId="0" borderId="25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70" fontId="22" fillId="0" borderId="18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0" fontId="22" fillId="0" borderId="19" xfId="0" applyNumberFormat="1" applyFont="1" applyFill="1" applyBorder="1" applyAlignment="1">
      <alignment horizontal="center" vertical="center"/>
    </xf>
    <xf numFmtId="170" fontId="20" fillId="0" borderId="18" xfId="0" applyNumberFormat="1" applyFont="1" applyBorder="1" applyAlignment="1">
      <alignment horizontal="left" vertical="center"/>
    </xf>
    <xf numFmtId="170" fontId="20" fillId="0" borderId="14" xfId="0" applyNumberFormat="1" applyFont="1" applyFill="1" applyBorder="1" applyAlignment="1">
      <alignment horizontal="center" vertical="center"/>
    </xf>
    <xf numFmtId="170" fontId="20" fillId="0" borderId="48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2" fontId="22" fillId="0" borderId="0" xfId="0" applyNumberFormat="1" applyFont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2" fontId="21" fillId="0" borderId="43" xfId="0" applyNumberFormat="1" applyFont="1" applyFill="1" applyBorder="1" applyAlignment="1">
      <alignment horizontal="center" vertical="center"/>
    </xf>
    <xf numFmtId="2" fontId="22" fillId="0" borderId="18" xfId="0" applyNumberFormat="1" applyFont="1" applyFill="1" applyBorder="1" applyAlignment="1">
      <alignment horizontal="center" vertical="center"/>
    </xf>
    <xf numFmtId="1" fontId="20" fillId="0" borderId="61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" fontId="22" fillId="0" borderId="60" xfId="0" applyNumberFormat="1" applyFont="1" applyBorder="1" applyAlignment="1">
      <alignment horizontal="center" vertical="center"/>
    </xf>
    <xf numFmtId="1" fontId="22" fillId="0" borderId="32" xfId="0" applyNumberFormat="1" applyFont="1" applyBorder="1" applyAlignment="1">
      <alignment horizontal="center" vertical="center"/>
    </xf>
    <xf numFmtId="1" fontId="20" fillId="0" borderId="32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 quotePrefix="1">
      <alignment horizontal="center" vertical="center"/>
    </xf>
    <xf numFmtId="1" fontId="21" fillId="0" borderId="14" xfId="0" applyNumberFormat="1" applyFont="1" applyFill="1" applyBorder="1" applyAlignment="1" quotePrefix="1">
      <alignment horizontal="center" vertical="center"/>
    </xf>
    <xf numFmtId="1" fontId="20" fillId="0" borderId="34" xfId="0" applyNumberFormat="1" applyFont="1" applyFill="1" applyBorder="1" applyAlignment="1">
      <alignment horizontal="center" vertical="center"/>
    </xf>
    <xf numFmtId="1" fontId="20" fillId="0" borderId="9" xfId="0" applyNumberFormat="1" applyFont="1" applyFill="1" applyBorder="1" applyAlignment="1">
      <alignment horizontal="center" vertical="center"/>
    </xf>
    <xf numFmtId="1" fontId="22" fillId="0" borderId="8" xfId="15" applyNumberFormat="1" applyFont="1" applyFill="1" applyBorder="1" applyAlignment="1">
      <alignment horizontal="center" vertical="center"/>
    </xf>
    <xf numFmtId="1" fontId="22" fillId="0" borderId="6" xfId="15" applyNumberFormat="1" applyFont="1" applyFill="1" applyBorder="1" applyAlignment="1">
      <alignment horizontal="center" vertical="center"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1" fontId="22" fillId="0" borderId="12" xfId="15" applyNumberFormat="1" applyFont="1" applyFill="1" applyBorder="1" applyAlignment="1">
      <alignment horizontal="center" vertical="center"/>
    </xf>
    <xf numFmtId="1" fontId="22" fillId="0" borderId="10" xfId="15" applyNumberFormat="1" applyFont="1" applyFill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" fontId="20" fillId="0" borderId="38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1" fontId="30" fillId="0" borderId="10" xfId="15" applyNumberFormat="1" applyFont="1" applyFill="1" applyBorder="1" applyAlignment="1">
      <alignment horizontal="center" vertical="center"/>
    </xf>
    <xf numFmtId="1" fontId="32" fillId="0" borderId="10" xfId="15" applyNumberFormat="1" applyFont="1" applyFill="1" applyBorder="1" applyAlignment="1">
      <alignment horizontal="center" vertical="center"/>
    </xf>
    <xf numFmtId="1" fontId="20" fillId="0" borderId="66" xfId="0" applyNumberFormat="1" applyFont="1" applyFill="1" applyBorder="1" applyAlignment="1">
      <alignment horizontal="center" vertical="center"/>
    </xf>
    <xf numFmtId="1" fontId="22" fillId="0" borderId="63" xfId="15" applyNumberFormat="1" applyFont="1" applyFill="1" applyBorder="1" applyAlignment="1">
      <alignment horizontal="center" vertical="center"/>
    </xf>
    <xf numFmtId="1" fontId="22" fillId="0" borderId="40" xfId="15" applyNumberFormat="1" applyFont="1" applyFill="1" applyBorder="1" applyAlignment="1">
      <alignment horizontal="center" vertical="center"/>
    </xf>
    <xf numFmtId="1" fontId="22" fillId="0" borderId="45" xfId="0" applyNumberFormat="1" applyFont="1" applyFill="1" applyBorder="1" applyAlignment="1">
      <alignment horizontal="center" vertical="center"/>
    </xf>
    <xf numFmtId="1" fontId="21" fillId="0" borderId="43" xfId="0" applyNumberFormat="1" applyFont="1" applyFill="1" applyBorder="1" applyAlignment="1">
      <alignment horizontal="center" vertical="center"/>
    </xf>
    <xf numFmtId="1" fontId="20" fillId="0" borderId="47" xfId="0" applyNumberFormat="1" applyFont="1" applyFill="1" applyBorder="1" applyAlignment="1">
      <alignment horizontal="center" vertical="center"/>
    </xf>
    <xf numFmtId="1" fontId="20" fillId="0" borderId="21" xfId="15" applyNumberFormat="1" applyFont="1" applyFill="1" applyBorder="1" applyAlignment="1">
      <alignment horizontal="center" vertical="center"/>
    </xf>
    <xf numFmtId="1" fontId="20" fillId="0" borderId="18" xfId="15" applyNumberFormat="1" applyFont="1" applyFill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1" fontId="21" fillId="0" borderId="19" xfId="15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 quotePrefix="1">
      <alignment horizontal="center" vertical="center"/>
    </xf>
    <xf numFmtId="1" fontId="20" fillId="0" borderId="15" xfId="15" applyNumberFormat="1" applyFont="1" applyFill="1" applyBorder="1" applyAlignment="1">
      <alignment horizontal="center" vertical="center"/>
    </xf>
    <xf numFmtId="1" fontId="20" fillId="0" borderId="13" xfId="15" applyNumberFormat="1" applyFont="1" applyFill="1" applyBorder="1" applyAlignment="1">
      <alignment horizontal="center" vertical="center"/>
    </xf>
    <xf numFmtId="1" fontId="31" fillId="0" borderId="13" xfId="15" applyNumberFormat="1" applyFont="1" applyFill="1" applyBorder="1" applyAlignment="1">
      <alignment horizontal="center" vertical="center"/>
    </xf>
    <xf numFmtId="1" fontId="21" fillId="0" borderId="14" xfId="15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170" fontId="22" fillId="0" borderId="48" xfId="0" applyNumberFormat="1" applyFont="1" applyFill="1" applyBorder="1" applyAlignment="1">
      <alignment horizontal="center" vertical="center"/>
    </xf>
    <xf numFmtId="170" fontId="20" fillId="0" borderId="32" xfId="0" applyNumberFormat="1" applyFont="1" applyFill="1" applyBorder="1" applyAlignment="1">
      <alignment horizontal="center" vertical="center"/>
    </xf>
    <xf numFmtId="170" fontId="24" fillId="0" borderId="6" xfId="0" applyNumberFormat="1" applyFont="1" applyFill="1" applyBorder="1" applyAlignment="1">
      <alignment horizontal="center" vertical="center"/>
    </xf>
    <xf numFmtId="170" fontId="24" fillId="0" borderId="26" xfId="0" applyNumberFormat="1" applyFont="1" applyFill="1" applyBorder="1" applyAlignment="1">
      <alignment horizontal="center" vertical="center"/>
    </xf>
    <xf numFmtId="170" fontId="24" fillId="0" borderId="10" xfId="0" applyNumberFormat="1" applyFont="1" applyFill="1" applyBorder="1" applyAlignment="1">
      <alignment horizontal="center" vertical="center"/>
    </xf>
    <xf numFmtId="170" fontId="24" fillId="0" borderId="27" xfId="0" applyNumberFormat="1" applyFont="1" applyFill="1" applyBorder="1" applyAlignment="1">
      <alignment horizontal="center" vertical="center"/>
    </xf>
    <xf numFmtId="170" fontId="24" fillId="0" borderId="40" xfId="0" applyNumberFormat="1" applyFont="1" applyFill="1" applyBorder="1" applyAlignment="1">
      <alignment horizontal="center" vertical="center"/>
    </xf>
    <xf numFmtId="170" fontId="24" fillId="0" borderId="43" xfId="0" applyNumberFormat="1" applyFont="1" applyFill="1" applyBorder="1" applyAlignment="1">
      <alignment horizontal="center" vertical="center"/>
    </xf>
    <xf numFmtId="170" fontId="31" fillId="0" borderId="18" xfId="0" applyNumberFormat="1" applyFont="1" applyFill="1" applyBorder="1" applyAlignment="1">
      <alignment horizontal="center" vertical="center"/>
    </xf>
    <xf numFmtId="170" fontId="31" fillId="0" borderId="20" xfId="0" applyNumberFormat="1" applyFont="1" applyFill="1" applyBorder="1" applyAlignment="1">
      <alignment horizontal="center" vertical="center"/>
    </xf>
    <xf numFmtId="170" fontId="31" fillId="0" borderId="13" xfId="0" applyNumberFormat="1" applyFont="1" applyFill="1" applyBorder="1" applyAlignment="1">
      <alignment horizontal="center" vertical="center"/>
    </xf>
    <xf numFmtId="170" fontId="31" fillId="0" borderId="24" xfId="0" applyNumberFormat="1" applyFont="1" applyFill="1" applyBorder="1" applyAlignment="1">
      <alignment horizontal="center" vertical="center"/>
    </xf>
    <xf numFmtId="1" fontId="21" fillId="0" borderId="60" xfId="0" applyNumberFormat="1" applyFont="1" applyBorder="1" applyAlignment="1">
      <alignment horizontal="center" vertical="center"/>
    </xf>
    <xf numFmtId="1" fontId="22" fillId="0" borderId="32" xfId="0" applyNumberFormat="1" applyFont="1" applyBorder="1" applyAlignment="1">
      <alignment horizontal="left" vertical="center"/>
    </xf>
    <xf numFmtId="1" fontId="22" fillId="0" borderId="63" xfId="0" applyNumberFormat="1" applyFont="1" applyBorder="1" applyAlignment="1">
      <alignment horizontal="center" vertical="center"/>
    </xf>
    <xf numFmtId="1" fontId="20" fillId="0" borderId="60" xfId="0" applyNumberFormat="1" applyFont="1" applyBorder="1" applyAlignment="1">
      <alignment vertical="center"/>
    </xf>
    <xf numFmtId="1" fontId="22" fillId="0" borderId="20" xfId="0" applyNumberFormat="1" applyFont="1" applyFill="1" applyBorder="1" applyAlignment="1">
      <alignment horizontal="center" vertical="center"/>
    </xf>
    <xf numFmtId="1" fontId="22" fillId="0" borderId="24" xfId="0" applyNumberFormat="1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170" fontId="20" fillId="0" borderId="18" xfId="0" applyNumberFormat="1" applyFont="1" applyFill="1" applyBorder="1" applyAlignment="1">
      <alignment horizontal="left" vertical="center"/>
    </xf>
    <xf numFmtId="2" fontId="20" fillId="0" borderId="60" xfId="0" applyNumberFormat="1" applyFont="1" applyBorder="1" applyAlignment="1">
      <alignment horizontal="left" vertical="center"/>
    </xf>
    <xf numFmtId="1" fontId="20" fillId="0" borderId="25" xfId="0" applyNumberFormat="1" applyFont="1" applyFill="1" applyBorder="1" applyAlignment="1">
      <alignment horizontal="left" vertical="center"/>
    </xf>
    <xf numFmtId="170" fontId="20" fillId="0" borderId="25" xfId="0" applyNumberFormat="1" applyFont="1" applyFill="1" applyBorder="1" applyAlignment="1">
      <alignment horizontal="left" vertical="center"/>
    </xf>
    <xf numFmtId="1" fontId="22" fillId="0" borderId="25" xfId="0" applyNumberFormat="1" applyFont="1" applyFill="1" applyBorder="1" applyAlignment="1">
      <alignment horizontal="left" vertical="center"/>
    </xf>
    <xf numFmtId="2" fontId="20" fillId="0" borderId="25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Alignment="1">
      <alignment horizontal="left" vertical="center"/>
    </xf>
    <xf numFmtId="1" fontId="20" fillId="0" borderId="61" xfId="0" applyNumberFormat="1" applyFont="1" applyFill="1" applyBorder="1" applyAlignment="1">
      <alignment vertical="center"/>
    </xf>
    <xf numFmtId="1" fontId="20" fillId="0" borderId="17" xfId="0" applyNumberFormat="1" applyFont="1" applyFill="1" applyBorder="1" applyAlignment="1">
      <alignment horizontal="left" vertical="center"/>
    </xf>
    <xf numFmtId="0" fontId="20" fillId="0" borderId="61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70" fontId="22" fillId="0" borderId="35" xfId="0" applyNumberFormat="1" applyFont="1" applyBorder="1" applyAlignment="1">
      <alignment horizontal="center" vertical="center"/>
    </xf>
    <xf numFmtId="170" fontId="22" fillId="0" borderId="26" xfId="0" applyNumberFormat="1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0" fontId="22" fillId="0" borderId="37" xfId="0" applyNumberFormat="1" applyFont="1" applyBorder="1" applyAlignment="1">
      <alignment horizontal="center" vertical="center"/>
    </xf>
    <xf numFmtId="170" fontId="22" fillId="0" borderId="27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1" fontId="22" fillId="0" borderId="40" xfId="0" applyNumberFormat="1" applyFont="1" applyBorder="1" applyAlignment="1">
      <alignment horizontal="center" vertical="center"/>
    </xf>
    <xf numFmtId="170" fontId="22" fillId="0" borderId="45" xfId="0" applyNumberFormat="1" applyFont="1" applyBorder="1" applyAlignment="1">
      <alignment horizontal="center" vertical="center"/>
    </xf>
    <xf numFmtId="170" fontId="22" fillId="0" borderId="43" xfId="0" applyNumberFormat="1" applyFont="1" applyBorder="1" applyAlignment="1">
      <alignment horizontal="center" vertical="center"/>
    </xf>
    <xf numFmtId="2" fontId="22" fillId="0" borderId="63" xfId="0" applyNumberFormat="1" applyFont="1" applyBorder="1" applyAlignment="1">
      <alignment horizontal="center" vertical="center"/>
    </xf>
    <xf numFmtId="2" fontId="21" fillId="0" borderId="4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5" fontId="20" fillId="0" borderId="19" xfId="0" applyNumberFormat="1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170" fontId="20" fillId="0" borderId="48" xfId="0" applyNumberFormat="1" applyFont="1" applyBorder="1" applyAlignment="1">
      <alignment horizontal="center" vertical="center"/>
    </xf>
    <xf numFmtId="170" fontId="20" fillId="0" borderId="20" xfId="0" applyNumberFormat="1" applyFont="1" applyBorder="1" applyAlignment="1">
      <alignment horizontal="center" vertical="center"/>
    </xf>
    <xf numFmtId="2" fontId="22" fillId="0" borderId="21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1" fontId="20" fillId="0" borderId="33" xfId="0" applyNumberFormat="1" applyFont="1" applyBorder="1" applyAlignment="1">
      <alignment horizontal="center" vertical="center"/>
    </xf>
    <xf numFmtId="170" fontId="20" fillId="0" borderId="33" xfId="0" applyNumberFormat="1" applyFont="1" applyBorder="1" applyAlignment="1">
      <alignment horizontal="center" vertical="center"/>
    </xf>
    <xf numFmtId="170" fontId="20" fillId="0" borderId="24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0" fillId="0" borderId="61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2" fillId="0" borderId="60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0" fillId="0" borderId="48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2" fontId="20" fillId="0" borderId="17" xfId="0" applyNumberFormat="1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60" xfId="0" applyFont="1" applyBorder="1" applyAlignment="1">
      <alignment horizontal="left" vertical="center"/>
    </xf>
    <xf numFmtId="1" fontId="20" fillId="0" borderId="52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left" vertical="center"/>
    </xf>
    <xf numFmtId="0" fontId="14" fillId="0" borderId="0" xfId="21" applyFont="1" applyFill="1" applyBorder="1" applyAlignment="1">
      <alignment horizontal="center"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2" fontId="14" fillId="0" borderId="0" xfId="21" applyNumberFormat="1" applyFont="1" applyFill="1" applyBorder="1" applyAlignment="1">
      <alignment horizontal="center" vertical="center"/>
      <protection/>
    </xf>
    <xf numFmtId="168" fontId="15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NumberFormat="1" applyFont="1" applyFill="1" applyBorder="1" applyAlignment="1">
      <alignment horizontal="center" vertical="center"/>
      <protection/>
    </xf>
    <xf numFmtId="2" fontId="16" fillId="0" borderId="0" xfId="21" applyNumberFormat="1" applyFont="1" applyFill="1" applyBorder="1" applyAlignment="1">
      <alignment horizontal="center"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3" fontId="16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2" fontId="15" fillId="0" borderId="0" xfId="21" applyNumberFormat="1" applyFont="1" applyFill="1" applyBorder="1" applyAlignment="1">
      <alignment horizontal="center" vertical="center"/>
      <protection/>
    </xf>
    <xf numFmtId="3" fontId="15" fillId="0" borderId="0" xfId="21" applyNumberFormat="1" applyFont="1" applyFill="1" applyBorder="1" applyAlignment="1">
      <alignment horizontal="center" vertical="center"/>
      <protection/>
    </xf>
    <xf numFmtId="1" fontId="15" fillId="0" borderId="0" xfId="21" applyNumberFormat="1" applyFont="1" applyFill="1" applyBorder="1" applyAlignment="1">
      <alignment horizontal="center" vertical="center"/>
      <protection/>
    </xf>
    <xf numFmtId="1" fontId="16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3" fontId="14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168" fontId="16" fillId="0" borderId="0" xfId="21" applyNumberFormat="1" applyFont="1" applyFill="1" applyBorder="1" applyAlignment="1">
      <alignment horizontal="center" vertical="center"/>
      <protection/>
    </xf>
    <xf numFmtId="10" fontId="15" fillId="0" borderId="0" xfId="21" applyNumberFormat="1" applyFont="1" applyFill="1" applyBorder="1" applyAlignment="1">
      <alignment horizontal="center" vertical="center"/>
      <protection/>
    </xf>
    <xf numFmtId="10" fontId="16" fillId="0" borderId="0" xfId="2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9" xfId="0" applyFont="1" applyBorder="1" applyAlignment="1" quotePrefix="1">
      <alignment horizontal="center" vertical="center"/>
    </xf>
    <xf numFmtId="170" fontId="20" fillId="0" borderId="37" xfId="0" applyNumberFormat="1" applyFont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41" xfId="0" applyNumberFormat="1" applyFont="1" applyFill="1" applyBorder="1" applyAlignment="1" applyProtection="1">
      <alignment horizontal="center" vertical="center"/>
      <protection/>
    </xf>
    <xf numFmtId="164" fontId="21" fillId="0" borderId="19" xfId="0" applyNumberFormat="1" applyFont="1" applyFill="1" applyBorder="1" applyAlignment="1" applyProtection="1">
      <alignment horizontal="center" vertical="center"/>
      <protection/>
    </xf>
    <xf numFmtId="2" fontId="20" fillId="0" borderId="18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1" fontId="20" fillId="0" borderId="13" xfId="0" applyNumberFormat="1" applyFont="1" applyFill="1" applyBorder="1" applyAlignment="1" quotePrefix="1">
      <alignment horizontal="center" vertical="center"/>
    </xf>
    <xf numFmtId="1" fontId="20" fillId="0" borderId="14" xfId="0" applyNumberFormat="1" applyFont="1" applyFill="1" applyBorder="1" applyAlignment="1" quotePrefix="1">
      <alignment horizontal="center" vertical="center"/>
    </xf>
    <xf numFmtId="0" fontId="20" fillId="0" borderId="13" xfId="0" applyFont="1" applyFill="1" applyBorder="1" applyAlignment="1" quotePrefix="1">
      <alignment horizontal="center" vertical="center"/>
    </xf>
    <xf numFmtId="0" fontId="21" fillId="0" borderId="14" xfId="0" applyFont="1" applyFill="1" applyBorder="1" applyAlignment="1" quotePrefix="1">
      <alignment horizontal="center" vertical="center"/>
    </xf>
    <xf numFmtId="0" fontId="20" fillId="0" borderId="33" xfId="0" applyFont="1" applyBorder="1" applyAlignment="1" quotePrefix="1">
      <alignment horizontal="center" vertical="center"/>
    </xf>
    <xf numFmtId="0" fontId="21" fillId="0" borderId="24" xfId="0" applyFont="1" applyFill="1" applyBorder="1" applyAlignment="1" quotePrefix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34" xfId="0" applyFont="1" applyBorder="1" applyAlignment="1" quotePrefix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20" fillId="0" borderId="28" xfId="0" applyNumberFormat="1" applyFont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0" fillId="0" borderId="39" xfId="0" applyNumberFormat="1" applyFont="1" applyBorder="1" applyAlignment="1">
      <alignment horizontal="center" vertical="center"/>
    </xf>
    <xf numFmtId="2" fontId="22" fillId="0" borderId="41" xfId="0" applyNumberFormat="1" applyFont="1" applyFill="1" applyBorder="1" applyAlignment="1">
      <alignment horizontal="center" vertical="center"/>
    </xf>
    <xf numFmtId="164" fontId="22" fillId="0" borderId="40" xfId="0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2" fontId="21" fillId="0" borderId="46" xfId="0" applyNumberFormat="1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2" fontId="20" fillId="0" borderId="62" xfId="0" applyNumberFormat="1" applyFont="1" applyBorder="1" applyAlignment="1">
      <alignment horizontal="center" vertical="center"/>
    </xf>
    <xf numFmtId="2" fontId="21" fillId="0" borderId="62" xfId="0" applyNumberFormat="1" applyFont="1" applyFill="1" applyBorder="1" applyAlignment="1">
      <alignment horizontal="center" vertical="center"/>
    </xf>
    <xf numFmtId="164" fontId="20" fillId="0" borderId="18" xfId="0" applyNumberFormat="1" applyFont="1" applyFill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191" fontId="20" fillId="0" borderId="33" xfId="0" applyNumberFormat="1" applyFont="1" applyFill="1" applyBorder="1" applyAlignment="1">
      <alignment horizontal="center" vertical="center"/>
    </xf>
    <xf numFmtId="191" fontId="20" fillId="0" borderId="24" xfId="0" applyNumberFormat="1" applyFont="1" applyFill="1" applyBorder="1" applyAlignment="1">
      <alignment horizontal="center" vertical="center"/>
    </xf>
    <xf numFmtId="2" fontId="21" fillId="0" borderId="51" xfId="0" applyNumberFormat="1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10" fontId="20" fillId="0" borderId="0" xfId="0" applyNumberFormat="1" applyFont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0" fontId="22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quotePrefix="1">
      <alignment horizontal="center" vertical="center"/>
    </xf>
    <xf numFmtId="168" fontId="22" fillId="0" borderId="0" xfId="0" applyNumberFormat="1" applyFont="1" applyFill="1" applyBorder="1" applyAlignment="1">
      <alignment horizontal="center" vertical="center"/>
    </xf>
    <xf numFmtId="168" fontId="21" fillId="0" borderId="0" xfId="0" applyNumberFormat="1" applyFont="1" applyFill="1" applyBorder="1" applyAlignment="1">
      <alignment horizontal="center" vertical="center"/>
    </xf>
    <xf numFmtId="168" fontId="20" fillId="0" borderId="0" xfId="0" applyNumberFormat="1" applyFont="1" applyFill="1" applyBorder="1" applyAlignment="1">
      <alignment horizontal="center" vertical="center"/>
    </xf>
    <xf numFmtId="170" fontId="20" fillId="0" borderId="48" xfId="0" applyNumberFormat="1" applyFont="1" applyBorder="1" applyAlignment="1">
      <alignment horizontal="left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/>
    </xf>
    <xf numFmtId="170" fontId="22" fillId="0" borderId="67" xfId="0" applyNumberFormat="1" applyFont="1" applyFill="1" applyBorder="1" applyAlignment="1">
      <alignment horizontal="center" vertical="center"/>
    </xf>
    <xf numFmtId="170" fontId="20" fillId="0" borderId="50" xfId="0" applyNumberFormat="1" applyFont="1" applyFill="1" applyBorder="1" applyAlignment="1">
      <alignment horizontal="center" vertical="center"/>
    </xf>
    <xf numFmtId="0" fontId="22" fillId="0" borderId="0" xfId="22" applyFont="1" applyBorder="1" applyAlignment="1">
      <alignment horizontal="center" vertical="center"/>
      <protection/>
    </xf>
    <xf numFmtId="14" fontId="20" fillId="0" borderId="30" xfId="22" applyNumberFormat="1" applyFont="1" applyBorder="1" applyAlignment="1">
      <alignment horizontal="center" vertical="center"/>
      <protection/>
    </xf>
    <xf numFmtId="0" fontId="20" fillId="0" borderId="68" xfId="22" applyFont="1" applyBorder="1" applyAlignment="1">
      <alignment horizontal="center" vertical="center"/>
      <protection/>
    </xf>
    <xf numFmtId="0" fontId="20" fillId="0" borderId="68" xfId="22" applyFont="1" applyFill="1" applyBorder="1" applyAlignment="1">
      <alignment horizontal="center" vertical="center"/>
      <protection/>
    </xf>
    <xf numFmtId="2" fontId="20" fillId="0" borderId="68" xfId="22" applyNumberFormat="1" applyFont="1" applyFill="1" applyBorder="1" applyAlignment="1">
      <alignment horizontal="center" vertical="center"/>
      <protection/>
    </xf>
    <xf numFmtId="2" fontId="21" fillId="0" borderId="68" xfId="22" applyNumberFormat="1" applyFont="1" applyFill="1" applyBorder="1" applyAlignment="1">
      <alignment horizontal="center" vertical="center"/>
      <protection/>
    </xf>
    <xf numFmtId="0" fontId="21" fillId="0" borderId="62" xfId="22" applyFont="1" applyFill="1" applyBorder="1" applyAlignment="1">
      <alignment horizontal="center" vertical="center"/>
      <protection/>
    </xf>
    <xf numFmtId="0" fontId="20" fillId="0" borderId="69" xfId="22" applyFont="1" applyFill="1" applyBorder="1" applyAlignment="1">
      <alignment horizontal="center" vertical="center"/>
      <protection/>
    </xf>
    <xf numFmtId="0" fontId="20" fillId="0" borderId="62" xfId="22" applyFont="1" applyFill="1" applyBorder="1" applyAlignment="1">
      <alignment horizontal="center" vertical="center"/>
      <protection/>
    </xf>
    <xf numFmtId="2" fontId="20" fillId="0" borderId="30" xfId="22" applyNumberFormat="1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20" fillId="0" borderId="48" xfId="22" applyFont="1" applyBorder="1" applyAlignment="1">
      <alignment horizontal="center" vertical="center"/>
      <protection/>
    </xf>
    <xf numFmtId="14" fontId="20" fillId="0" borderId="18" xfId="22" applyNumberFormat="1" applyFont="1" applyBorder="1" applyAlignment="1">
      <alignment horizontal="center" vertical="center"/>
      <protection/>
    </xf>
    <xf numFmtId="14" fontId="20" fillId="0" borderId="18" xfId="22" applyNumberFormat="1" applyFont="1" applyFill="1" applyBorder="1" applyAlignment="1">
      <alignment horizontal="center" vertical="center"/>
      <protection/>
    </xf>
    <xf numFmtId="2" fontId="21" fillId="0" borderId="18" xfId="22" applyNumberFormat="1" applyFont="1" applyFill="1" applyBorder="1" applyAlignment="1">
      <alignment horizontal="center" vertical="center"/>
      <protection/>
    </xf>
    <xf numFmtId="2" fontId="20" fillId="0" borderId="18" xfId="22" applyNumberFormat="1" applyFont="1" applyBorder="1" applyAlignment="1">
      <alignment horizontal="center" vertical="center"/>
      <protection/>
    </xf>
    <xf numFmtId="2" fontId="21" fillId="0" borderId="18" xfId="22" applyNumberFormat="1" applyFont="1" applyBorder="1" applyAlignment="1">
      <alignment horizontal="center" vertical="center"/>
      <protection/>
    </xf>
    <xf numFmtId="2" fontId="21" fillId="0" borderId="19" xfId="22" applyNumberFormat="1" applyFont="1" applyBorder="1" applyAlignment="1">
      <alignment horizontal="center" vertical="center"/>
      <protection/>
    </xf>
    <xf numFmtId="2" fontId="21" fillId="0" borderId="19" xfId="22" applyNumberFormat="1" applyFont="1" applyFill="1" applyBorder="1" applyAlignment="1">
      <alignment horizontal="center" vertical="center"/>
      <protection/>
    </xf>
    <xf numFmtId="0" fontId="21" fillId="0" borderId="31" xfId="22" applyFont="1" applyFill="1" applyBorder="1" applyAlignment="1">
      <alignment horizontal="center" vertical="center"/>
      <protection/>
    </xf>
    <xf numFmtId="0" fontId="20" fillId="0" borderId="21" xfId="22" applyFont="1" applyBorder="1" applyAlignment="1">
      <alignment horizontal="center" vertical="center"/>
      <protection/>
    </xf>
    <xf numFmtId="0" fontId="20" fillId="0" borderId="19" xfId="22" applyFont="1" applyFill="1" applyBorder="1" applyAlignment="1">
      <alignment horizontal="center" vertical="center"/>
      <protection/>
    </xf>
    <xf numFmtId="2" fontId="20" fillId="0" borderId="18" xfId="22" applyNumberFormat="1" applyFont="1" applyFill="1" applyBorder="1" applyAlignment="1">
      <alignment horizontal="center" vertical="center"/>
      <protection/>
    </xf>
    <xf numFmtId="0" fontId="20" fillId="0" borderId="61" xfId="22" applyFont="1" applyFill="1" applyBorder="1" applyAlignment="1">
      <alignment horizontal="center" vertical="center"/>
      <protection/>
    </xf>
    <xf numFmtId="0" fontId="20" fillId="0" borderId="33" xfId="22" applyNumberFormat="1" applyFont="1" applyBorder="1" applyAlignment="1">
      <alignment horizontal="center" vertical="center"/>
      <protection/>
    </xf>
    <xf numFmtId="1" fontId="20" fillId="0" borderId="13" xfId="22" applyNumberFormat="1" applyFont="1" applyBorder="1" applyAlignment="1">
      <alignment horizontal="center" vertical="center"/>
      <protection/>
    </xf>
    <xf numFmtId="0" fontId="20" fillId="0" borderId="13" xfId="22" applyFont="1" applyBorder="1" applyAlignment="1">
      <alignment horizontal="center" vertical="center"/>
      <protection/>
    </xf>
    <xf numFmtId="0" fontId="20" fillId="0" borderId="13" xfId="22" applyFont="1" applyFill="1" applyBorder="1" applyAlignment="1">
      <alignment horizontal="center" vertical="center"/>
      <protection/>
    </xf>
    <xf numFmtId="1" fontId="20" fillId="0" borderId="13" xfId="22" applyNumberFormat="1" applyFont="1" applyFill="1" applyBorder="1" applyAlignment="1">
      <alignment horizontal="center" vertical="center"/>
      <protection/>
    </xf>
    <xf numFmtId="1" fontId="20" fillId="0" borderId="14" xfId="22" applyNumberFormat="1" applyFont="1" applyBorder="1" applyAlignment="1">
      <alignment horizontal="center" vertical="center"/>
      <protection/>
    </xf>
    <xf numFmtId="1" fontId="21" fillId="0" borderId="14" xfId="22" applyNumberFormat="1" applyFont="1" applyFill="1" applyBorder="1" applyAlignment="1">
      <alignment horizontal="center" vertical="center"/>
      <protection/>
    </xf>
    <xf numFmtId="1" fontId="21" fillId="0" borderId="14" xfId="22" applyNumberFormat="1" applyFont="1" applyBorder="1" applyAlignment="1">
      <alignment horizontal="center" vertical="center"/>
      <protection/>
    </xf>
    <xf numFmtId="0" fontId="20" fillId="0" borderId="69" xfId="22" applyFont="1" applyBorder="1" applyAlignment="1">
      <alignment horizontal="center" vertical="center"/>
      <protection/>
    </xf>
    <xf numFmtId="0" fontId="21" fillId="0" borderId="70" xfId="22" applyFont="1" applyFill="1" applyBorder="1" applyAlignment="1">
      <alignment horizontal="center" vertical="center"/>
      <protection/>
    </xf>
    <xf numFmtId="0" fontId="20" fillId="0" borderId="15" xfId="22" applyFont="1" applyBorder="1" applyAlignment="1">
      <alignment horizontal="center" vertical="center"/>
      <protection/>
    </xf>
    <xf numFmtId="0" fontId="21" fillId="0" borderId="14" xfId="22" applyFont="1" applyFill="1" applyBorder="1" applyAlignment="1">
      <alignment horizontal="center" vertical="center"/>
      <protection/>
    </xf>
    <xf numFmtId="49" fontId="20" fillId="0" borderId="33" xfId="22" applyNumberFormat="1" applyFont="1" applyFill="1" applyBorder="1" applyAlignment="1">
      <alignment horizontal="center" vertical="center"/>
      <protection/>
    </xf>
    <xf numFmtId="2" fontId="20" fillId="0" borderId="24" xfId="22" applyNumberFormat="1" applyFont="1" applyFill="1" applyBorder="1" applyAlignment="1">
      <alignment horizontal="center" vertical="center"/>
      <protection/>
    </xf>
    <xf numFmtId="0" fontId="20" fillId="0" borderId="16" xfId="22" applyNumberFormat="1" applyFont="1" applyFill="1" applyBorder="1" applyAlignment="1">
      <alignment horizontal="center" vertical="center"/>
      <protection/>
    </xf>
    <xf numFmtId="0" fontId="20" fillId="0" borderId="35" xfId="22" applyNumberFormat="1" applyFont="1" applyBorder="1" applyAlignment="1">
      <alignment horizontal="center" vertical="center"/>
      <protection/>
    </xf>
    <xf numFmtId="168" fontId="22" fillId="0" borderId="6" xfId="22" applyNumberFormat="1" applyFont="1" applyFill="1" applyBorder="1" applyAlignment="1">
      <alignment horizontal="center" vertical="center"/>
      <protection/>
    </xf>
    <xf numFmtId="168" fontId="22" fillId="0" borderId="6" xfId="22" applyNumberFormat="1" applyFont="1" applyBorder="1" applyAlignment="1">
      <alignment horizontal="center" vertical="center"/>
      <protection/>
    </xf>
    <xf numFmtId="10" fontId="22" fillId="0" borderId="6" xfId="22" applyNumberFormat="1" applyFont="1" applyFill="1" applyBorder="1" applyAlignment="1">
      <alignment horizontal="center" vertical="center"/>
      <protection/>
    </xf>
    <xf numFmtId="2" fontId="22" fillId="0" borderId="6" xfId="22" applyNumberFormat="1" applyFont="1" applyFill="1" applyBorder="1" applyAlignment="1">
      <alignment horizontal="center" vertical="center"/>
      <protection/>
    </xf>
    <xf numFmtId="2" fontId="22" fillId="0" borderId="6" xfId="22" applyNumberFormat="1" applyFont="1" applyBorder="1" applyAlignment="1">
      <alignment horizontal="center" vertical="center"/>
      <protection/>
    </xf>
    <xf numFmtId="2" fontId="21" fillId="0" borderId="7" xfId="22" applyNumberFormat="1" applyFont="1" applyFill="1" applyBorder="1" applyAlignment="1">
      <alignment horizontal="center" vertical="center"/>
      <protection/>
    </xf>
    <xf numFmtId="0" fontId="21" fillId="0" borderId="7" xfId="22" applyNumberFormat="1" applyFont="1" applyFill="1" applyBorder="1" applyAlignment="1">
      <alignment horizontal="center" vertical="center"/>
      <protection/>
    </xf>
    <xf numFmtId="0" fontId="22" fillId="0" borderId="35" xfId="22" applyFont="1" applyFill="1" applyBorder="1" applyAlignment="1">
      <alignment horizontal="center" vertical="center"/>
      <protection/>
    </xf>
    <xf numFmtId="0" fontId="21" fillId="0" borderId="26" xfId="22" applyFont="1" applyFill="1" applyBorder="1" applyAlignment="1">
      <alignment horizontal="center" vertical="center"/>
      <protection/>
    </xf>
    <xf numFmtId="0" fontId="22" fillId="0" borderId="8" xfId="22" applyFont="1" applyFill="1" applyBorder="1" applyAlignment="1">
      <alignment horizontal="center" vertical="center"/>
      <protection/>
    </xf>
    <xf numFmtId="1" fontId="21" fillId="0" borderId="7" xfId="22" applyNumberFormat="1" applyFont="1" applyFill="1" applyBorder="1" applyAlignment="1">
      <alignment horizontal="center" vertical="center"/>
      <protection/>
    </xf>
    <xf numFmtId="2" fontId="22" fillId="0" borderId="35" xfId="22" applyNumberFormat="1" applyFont="1" applyFill="1" applyBorder="1" applyAlignment="1">
      <alignment horizontal="center" vertical="center"/>
      <protection/>
    </xf>
    <xf numFmtId="2" fontId="22" fillId="0" borderId="26" xfId="22" applyNumberFormat="1" applyFont="1" applyFill="1" applyBorder="1" applyAlignment="1">
      <alignment horizontal="center" vertical="center"/>
      <protection/>
    </xf>
    <xf numFmtId="0" fontId="20" fillId="0" borderId="9" xfId="22" applyNumberFormat="1" applyFont="1" applyFill="1" applyBorder="1" applyAlignment="1">
      <alignment horizontal="center" vertical="center"/>
      <protection/>
    </xf>
    <xf numFmtId="0" fontId="20" fillId="0" borderId="37" xfId="22" applyNumberFormat="1" applyFont="1" applyBorder="1" applyAlignment="1">
      <alignment horizontal="center" vertical="center"/>
      <protection/>
    </xf>
    <xf numFmtId="168" fontId="22" fillId="0" borderId="10" xfId="22" applyNumberFormat="1" applyFont="1" applyFill="1" applyBorder="1" applyAlignment="1">
      <alignment horizontal="center" vertical="center"/>
      <protection/>
    </xf>
    <xf numFmtId="10" fontId="22" fillId="0" borderId="10" xfId="22" applyNumberFormat="1" applyFont="1" applyFill="1" applyBorder="1" applyAlignment="1">
      <alignment horizontal="center" vertical="center"/>
      <protection/>
    </xf>
    <xf numFmtId="2" fontId="22" fillId="0" borderId="10" xfId="22" applyNumberFormat="1" applyFont="1" applyFill="1" applyBorder="1" applyAlignment="1">
      <alignment horizontal="center" vertical="center"/>
      <protection/>
    </xf>
    <xf numFmtId="2" fontId="22" fillId="0" borderId="10" xfId="22" applyNumberFormat="1" applyFont="1" applyBorder="1" applyAlignment="1">
      <alignment horizontal="center" vertical="center"/>
      <protection/>
    </xf>
    <xf numFmtId="2" fontId="22" fillId="0" borderId="11" xfId="22" applyNumberFormat="1" applyFont="1" applyBorder="1" applyAlignment="1">
      <alignment horizontal="center" vertical="center"/>
      <protection/>
    </xf>
    <xf numFmtId="2" fontId="21" fillId="0" borderId="11" xfId="22" applyNumberFormat="1" applyFont="1" applyFill="1" applyBorder="1" applyAlignment="1">
      <alignment horizontal="center" vertical="center"/>
      <protection/>
    </xf>
    <xf numFmtId="0" fontId="22" fillId="0" borderId="37" xfId="22" applyFont="1" applyFill="1" applyBorder="1" applyAlignment="1">
      <alignment horizontal="center" vertical="center"/>
      <protection/>
    </xf>
    <xf numFmtId="0" fontId="21" fillId="0" borderId="27" xfId="22" applyFont="1" applyFill="1" applyBorder="1" applyAlignment="1">
      <alignment horizontal="center" vertical="center"/>
      <protection/>
    </xf>
    <xf numFmtId="0" fontId="22" fillId="0" borderId="12" xfId="22" applyFont="1" applyFill="1" applyBorder="1" applyAlignment="1">
      <alignment horizontal="center" vertical="center"/>
      <protection/>
    </xf>
    <xf numFmtId="1" fontId="21" fillId="0" borderId="11" xfId="22" applyNumberFormat="1" applyFont="1" applyFill="1" applyBorder="1" applyAlignment="1">
      <alignment horizontal="center" vertical="center"/>
      <protection/>
    </xf>
    <xf numFmtId="0" fontId="20" fillId="0" borderId="52" xfId="22" applyNumberFormat="1" applyFont="1" applyFill="1" applyBorder="1" applyAlignment="1">
      <alignment horizontal="center" vertical="center"/>
      <protection/>
    </xf>
    <xf numFmtId="168" fontId="22" fillId="0" borderId="10" xfId="22" applyNumberFormat="1" applyFont="1" applyBorder="1" applyAlignment="1">
      <alignment horizontal="center" vertical="center"/>
      <protection/>
    </xf>
    <xf numFmtId="168" fontId="32" fillId="0" borderId="10" xfId="22" applyNumberFormat="1" applyFont="1" applyBorder="1" applyAlignment="1">
      <alignment horizontal="center" vertical="center"/>
      <protection/>
    </xf>
    <xf numFmtId="168" fontId="30" fillId="0" borderId="10" xfId="22" applyNumberFormat="1" applyFont="1" applyBorder="1" applyAlignment="1">
      <alignment horizontal="center" vertical="center"/>
      <protection/>
    </xf>
    <xf numFmtId="2" fontId="22" fillId="0" borderId="11" xfId="22" applyNumberFormat="1" applyFont="1" applyFill="1" applyBorder="1" applyAlignment="1">
      <alignment horizontal="center" vertical="center"/>
      <protection/>
    </xf>
    <xf numFmtId="0" fontId="20" fillId="0" borderId="45" xfId="22" applyNumberFormat="1" applyFont="1" applyBorder="1" applyAlignment="1">
      <alignment horizontal="center" vertical="center"/>
      <protection/>
    </xf>
    <xf numFmtId="168" fontId="22" fillId="0" borderId="40" xfId="22" applyNumberFormat="1" applyFont="1" applyFill="1" applyBorder="1" applyAlignment="1">
      <alignment horizontal="center" vertical="center"/>
      <protection/>
    </xf>
    <xf numFmtId="168" fontId="22" fillId="0" borderId="40" xfId="22" applyNumberFormat="1" applyFont="1" applyBorder="1" applyAlignment="1">
      <alignment horizontal="center" vertical="center"/>
      <protection/>
    </xf>
    <xf numFmtId="10" fontId="22" fillId="0" borderId="40" xfId="22" applyNumberFormat="1" applyFont="1" applyFill="1" applyBorder="1" applyAlignment="1">
      <alignment horizontal="center" vertical="center"/>
      <protection/>
    </xf>
    <xf numFmtId="2" fontId="22" fillId="0" borderId="40" xfId="22" applyNumberFormat="1" applyFont="1" applyFill="1" applyBorder="1" applyAlignment="1">
      <alignment horizontal="center" vertical="center"/>
      <protection/>
    </xf>
    <xf numFmtId="2" fontId="22" fillId="0" borderId="40" xfId="22" applyNumberFormat="1" applyFont="1" applyBorder="1" applyAlignment="1">
      <alignment horizontal="center" vertical="center"/>
      <protection/>
    </xf>
    <xf numFmtId="2" fontId="21" fillId="0" borderId="41" xfId="22" applyNumberFormat="1" applyFont="1" applyFill="1" applyBorder="1" applyAlignment="1">
      <alignment horizontal="center" vertical="center"/>
      <protection/>
    </xf>
    <xf numFmtId="0" fontId="22" fillId="0" borderId="45" xfId="22" applyFont="1" applyFill="1" applyBorder="1" applyAlignment="1">
      <alignment horizontal="center" vertical="center"/>
      <protection/>
    </xf>
    <xf numFmtId="0" fontId="21" fillId="0" borderId="43" xfId="22" applyFont="1" applyFill="1" applyBorder="1" applyAlignment="1">
      <alignment horizontal="center" vertical="center"/>
      <protection/>
    </xf>
    <xf numFmtId="0" fontId="22" fillId="0" borderId="63" xfId="22" applyFont="1" applyFill="1" applyBorder="1" applyAlignment="1">
      <alignment horizontal="center" vertical="center"/>
      <protection/>
    </xf>
    <xf numFmtId="1" fontId="21" fillId="0" borderId="41" xfId="22" applyNumberFormat="1" applyFont="1" applyFill="1" applyBorder="1" applyAlignment="1">
      <alignment horizontal="center" vertical="center"/>
      <protection/>
    </xf>
    <xf numFmtId="2" fontId="22" fillId="0" borderId="71" xfId="22" applyNumberFormat="1" applyFont="1" applyFill="1" applyBorder="1" applyAlignment="1">
      <alignment horizontal="center" vertical="center"/>
      <protection/>
    </xf>
    <xf numFmtId="2" fontId="22" fillId="0" borderId="46" xfId="22" applyNumberFormat="1" applyFont="1" applyFill="1" applyBorder="1" applyAlignment="1">
      <alignment horizontal="center" vertical="center"/>
      <protection/>
    </xf>
    <xf numFmtId="2" fontId="21" fillId="0" borderId="42" xfId="22" applyNumberFormat="1" applyFont="1" applyFill="1" applyBorder="1" applyAlignment="1">
      <alignment horizontal="center" vertical="center"/>
      <protection/>
    </xf>
    <xf numFmtId="0" fontId="20" fillId="0" borderId="66" xfId="22" applyNumberFormat="1" applyFont="1" applyFill="1" applyBorder="1" applyAlignment="1">
      <alignment horizontal="center" vertical="center"/>
      <protection/>
    </xf>
    <xf numFmtId="3" fontId="20" fillId="0" borderId="48" xfId="22" applyNumberFormat="1" applyFont="1" applyBorder="1" applyAlignment="1">
      <alignment horizontal="center" vertical="center"/>
      <protection/>
    </xf>
    <xf numFmtId="168" fontId="20" fillId="0" borderId="18" xfId="22" applyNumberFormat="1" applyFont="1" applyBorder="1" applyAlignment="1">
      <alignment horizontal="center" vertical="center"/>
      <protection/>
    </xf>
    <xf numFmtId="168" fontId="20" fillId="0" borderId="18" xfId="22" applyNumberFormat="1" applyFont="1" applyFill="1" applyBorder="1" applyAlignment="1">
      <alignment horizontal="center" vertical="center"/>
      <protection/>
    </xf>
    <xf numFmtId="2" fontId="20" fillId="0" borderId="19" xfId="22" applyNumberFormat="1" applyFont="1" applyBorder="1" applyAlignment="1">
      <alignment horizontal="center" vertical="center"/>
      <protection/>
    </xf>
    <xf numFmtId="0" fontId="21" fillId="0" borderId="20" xfId="22" applyFont="1" applyFill="1" applyBorder="1" applyAlignment="1">
      <alignment horizontal="center" vertical="center"/>
      <protection/>
    </xf>
    <xf numFmtId="164" fontId="21" fillId="0" borderId="19" xfId="22" applyNumberFormat="1" applyFont="1" applyFill="1" applyBorder="1" applyAlignment="1">
      <alignment horizontal="center" vertical="center"/>
      <protection/>
    </xf>
    <xf numFmtId="2" fontId="22" fillId="0" borderId="48" xfId="22" applyNumberFormat="1" applyFont="1" applyFill="1" applyBorder="1" applyAlignment="1">
      <alignment horizontal="center" vertical="center"/>
      <protection/>
    </xf>
    <xf numFmtId="2" fontId="22" fillId="0" borderId="20" xfId="22" applyNumberFormat="1" applyFont="1" applyFill="1" applyBorder="1" applyAlignment="1">
      <alignment horizontal="center" vertical="center"/>
      <protection/>
    </xf>
    <xf numFmtId="2" fontId="21" fillId="0" borderId="20" xfId="22" applyNumberFormat="1" applyFont="1" applyFill="1" applyBorder="1" applyAlignment="1">
      <alignment horizontal="center" vertical="center"/>
      <protection/>
    </xf>
    <xf numFmtId="3" fontId="20" fillId="0" borderId="61" xfId="22" applyNumberFormat="1" applyFont="1" applyFill="1" applyBorder="1" applyAlignment="1">
      <alignment horizontal="center" vertical="center"/>
      <protection/>
    </xf>
    <xf numFmtId="3" fontId="20" fillId="0" borderId="33" xfId="22" applyNumberFormat="1" applyFont="1" applyBorder="1" applyAlignment="1">
      <alignment horizontal="center" vertical="center"/>
      <protection/>
    </xf>
    <xf numFmtId="168" fontId="20" fillId="0" borderId="13" xfId="22" applyNumberFormat="1" applyFont="1" applyBorder="1" applyAlignment="1">
      <alignment horizontal="center" vertical="center"/>
      <protection/>
    </xf>
    <xf numFmtId="168" fontId="31" fillId="0" borderId="13" xfId="22" applyNumberFormat="1" applyFont="1" applyBorder="1" applyAlignment="1">
      <alignment horizontal="center" vertical="center"/>
      <protection/>
    </xf>
    <xf numFmtId="10" fontId="31" fillId="0" borderId="13" xfId="22" applyNumberFormat="1" applyFont="1" applyFill="1" applyBorder="1" applyAlignment="1">
      <alignment horizontal="center" vertical="center"/>
      <protection/>
    </xf>
    <xf numFmtId="2" fontId="20" fillId="0" borderId="13" xfId="22" applyNumberFormat="1" applyFont="1" applyFill="1" applyBorder="1" applyAlignment="1">
      <alignment horizontal="center" vertical="center"/>
      <protection/>
    </xf>
    <xf numFmtId="169" fontId="20" fillId="0" borderId="13" xfId="22" applyNumberFormat="1" applyFont="1" applyFill="1" applyBorder="1" applyAlignment="1">
      <alignment horizontal="center" vertical="center"/>
      <protection/>
    </xf>
    <xf numFmtId="2" fontId="20" fillId="0" borderId="13" xfId="22" applyNumberFormat="1" applyFont="1" applyBorder="1" applyAlignment="1">
      <alignment horizontal="center" vertical="center"/>
      <protection/>
    </xf>
    <xf numFmtId="2" fontId="20" fillId="0" borderId="14" xfId="22" applyNumberFormat="1" applyFont="1" applyBorder="1" applyAlignment="1">
      <alignment horizontal="center" vertical="center"/>
      <protection/>
    </xf>
    <xf numFmtId="2" fontId="21" fillId="0" borderId="14" xfId="22" applyNumberFormat="1" applyFont="1" applyFill="1" applyBorder="1" applyAlignment="1">
      <alignment horizontal="center" vertical="center"/>
      <protection/>
    </xf>
    <xf numFmtId="2" fontId="21" fillId="0" borderId="14" xfId="22" applyNumberFormat="1" applyFont="1" applyBorder="1" applyAlignment="1">
      <alignment horizontal="center" vertical="center"/>
      <protection/>
    </xf>
    <xf numFmtId="3" fontId="20" fillId="0" borderId="33" xfId="22" applyNumberFormat="1" applyFont="1" applyFill="1" applyBorder="1" applyAlignment="1">
      <alignment horizontal="center" vertical="center"/>
      <protection/>
    </xf>
    <xf numFmtId="3" fontId="21" fillId="0" borderId="24" xfId="22" applyNumberFormat="1" applyFont="1" applyFill="1" applyBorder="1" applyAlignment="1">
      <alignment horizontal="center" vertical="center"/>
      <protection/>
    </xf>
    <xf numFmtId="3" fontId="20" fillId="0" borderId="15" xfId="22" applyNumberFormat="1" applyFont="1" applyFill="1" applyBorder="1" applyAlignment="1">
      <alignment horizontal="center" vertical="center"/>
      <protection/>
    </xf>
    <xf numFmtId="3" fontId="21" fillId="0" borderId="14" xfId="22" applyNumberFormat="1" applyFont="1" applyFill="1" applyBorder="1" applyAlignment="1">
      <alignment horizontal="center" vertical="center"/>
      <protection/>
    </xf>
    <xf numFmtId="2" fontId="22" fillId="0" borderId="50" xfId="22" applyNumberFormat="1" applyFont="1" applyFill="1" applyBorder="1" applyAlignment="1">
      <alignment horizontal="center" vertical="center"/>
      <protection/>
    </xf>
    <xf numFmtId="2" fontId="22" fillId="0" borderId="51" xfId="22" applyNumberFormat="1" applyFont="1" applyFill="1" applyBorder="1" applyAlignment="1">
      <alignment horizontal="center" vertical="center"/>
      <protection/>
    </xf>
    <xf numFmtId="2" fontId="21" fillId="0" borderId="51" xfId="22" applyNumberFormat="1" applyFont="1" applyFill="1" applyBorder="1" applyAlignment="1">
      <alignment horizontal="center" vertical="center"/>
      <protection/>
    </xf>
    <xf numFmtId="3" fontId="20" fillId="0" borderId="16" xfId="22" applyNumberFormat="1" applyFont="1" applyFill="1" applyBorder="1" applyAlignment="1">
      <alignment horizontal="center" vertical="center"/>
      <protection/>
    </xf>
    <xf numFmtId="0" fontId="22" fillId="0" borderId="0" xfId="22" applyNumberFormat="1" applyFont="1" applyFill="1" applyBorder="1" applyAlignment="1">
      <alignment horizontal="center" vertical="center"/>
      <protection/>
    </xf>
    <xf numFmtId="2" fontId="22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3" fontId="22" fillId="0" borderId="0" xfId="22" applyNumberFormat="1" applyFont="1" applyFill="1" applyBorder="1" applyAlignment="1">
      <alignment horizontal="center" vertical="center"/>
      <protection/>
    </xf>
    <xf numFmtId="3" fontId="20" fillId="0" borderId="0" xfId="22" applyNumberFormat="1" applyFont="1" applyFill="1" applyBorder="1" applyAlignment="1">
      <alignment horizontal="center" vertical="center"/>
      <protection/>
    </xf>
    <xf numFmtId="2" fontId="21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3" fontId="21" fillId="0" borderId="0" xfId="22" applyNumberFormat="1" applyFont="1" applyFill="1" applyBorder="1" applyAlignment="1">
      <alignment horizontal="center" vertical="center"/>
      <protection/>
    </xf>
    <xf numFmtId="2" fontId="20" fillId="0" borderId="0" xfId="22" applyNumberFormat="1" applyFont="1" applyFill="1" applyBorder="1" applyAlignment="1">
      <alignment horizontal="center" vertical="center"/>
      <protection/>
    </xf>
    <xf numFmtId="1" fontId="22" fillId="0" borderId="0" xfId="22" applyNumberFormat="1" applyFont="1" applyFill="1" applyBorder="1" applyAlignment="1">
      <alignment horizontal="center" vertical="center"/>
      <protection/>
    </xf>
    <xf numFmtId="10" fontId="22" fillId="0" borderId="0" xfId="22" applyNumberFormat="1" applyFont="1" applyFill="1" applyBorder="1" applyAlignment="1">
      <alignment horizontal="center" vertical="center"/>
      <protection/>
    </xf>
    <xf numFmtId="37" fontId="22" fillId="0" borderId="0" xfId="22" applyNumberFormat="1" applyFont="1" applyFill="1" applyBorder="1" applyAlignment="1" applyProtection="1">
      <alignment horizontal="center" vertical="center"/>
      <protection/>
    </xf>
    <xf numFmtId="168" fontId="22" fillId="0" borderId="0" xfId="22" applyNumberFormat="1" applyFont="1" applyFill="1" applyBorder="1" applyAlignment="1">
      <alignment horizontal="center" vertical="center"/>
      <protection/>
    </xf>
    <xf numFmtId="0" fontId="20" fillId="0" borderId="0" xfId="22" applyNumberFormat="1" applyFont="1" applyFill="1" applyBorder="1" applyAlignment="1">
      <alignment horizontal="center" vertical="center"/>
      <protection/>
    </xf>
    <xf numFmtId="0" fontId="20" fillId="0" borderId="0" xfId="22" applyNumberFormat="1" applyFont="1" applyBorder="1" applyAlignment="1">
      <alignment horizontal="center" vertical="center"/>
      <protection/>
    </xf>
    <xf numFmtId="2" fontId="22" fillId="0" borderId="0" xfId="22" applyNumberFormat="1" applyFont="1" applyBorder="1" applyAlignment="1">
      <alignment horizontal="center" vertical="center"/>
      <protection/>
    </xf>
    <xf numFmtId="3" fontId="20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Border="1" applyAlignment="1" quotePrefix="1">
      <alignment horizontal="center" vertical="center"/>
      <protection/>
    </xf>
    <xf numFmtId="14" fontId="20" fillId="0" borderId="0" xfId="22" applyNumberFormat="1" applyFont="1" applyBorder="1" applyAlignment="1">
      <alignment horizontal="center" vertical="center"/>
      <protection/>
    </xf>
    <xf numFmtId="14" fontId="20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 quotePrefix="1">
      <alignment horizontal="center" vertical="center"/>
      <protection/>
    </xf>
    <xf numFmtId="0" fontId="21" fillId="0" borderId="0" xfId="22" applyFont="1" applyFill="1" applyBorder="1" applyAlignment="1" quotePrefix="1">
      <alignment horizontal="center" vertical="center"/>
      <protection/>
    </xf>
    <xf numFmtId="2" fontId="20" fillId="0" borderId="0" xfId="22" applyNumberFormat="1" applyFont="1" applyFill="1" applyBorder="1" applyAlignment="1" quotePrefix="1">
      <alignment horizontal="center" vertical="center"/>
      <protection/>
    </xf>
    <xf numFmtId="1" fontId="20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168" fontId="20" fillId="0" borderId="0" xfId="22" applyNumberFormat="1" applyFont="1" applyFill="1" applyBorder="1" applyAlignment="1">
      <alignment horizontal="center" vertical="center"/>
      <protection/>
    </xf>
    <xf numFmtId="1" fontId="21" fillId="0" borderId="0" xfId="22" applyNumberFormat="1" applyFont="1" applyFill="1" applyBorder="1" applyAlignment="1">
      <alignment horizontal="center" vertical="center"/>
      <protection/>
    </xf>
    <xf numFmtId="168" fontId="22" fillId="0" borderId="0" xfId="22" applyNumberFormat="1" applyFont="1" applyBorder="1" applyAlignment="1">
      <alignment horizontal="center" vertical="center"/>
      <protection/>
    </xf>
    <xf numFmtId="168" fontId="20" fillId="0" borderId="0" xfId="22" applyNumberFormat="1" applyFont="1" applyBorder="1" applyAlignment="1">
      <alignment horizontal="center" vertical="center"/>
      <protection/>
    </xf>
    <xf numFmtId="168" fontId="21" fillId="0" borderId="0" xfId="22" applyNumberFormat="1" applyFont="1" applyFill="1" applyBorder="1" applyAlignment="1">
      <alignment horizontal="center" vertical="center"/>
      <protection/>
    </xf>
    <xf numFmtId="0" fontId="20" fillId="0" borderId="30" xfId="22" applyFont="1" applyBorder="1" applyAlignment="1">
      <alignment horizontal="left" vertical="center"/>
      <protection/>
    </xf>
    <xf numFmtId="0" fontId="20" fillId="0" borderId="21" xfId="22" applyFont="1" applyBorder="1" applyAlignment="1">
      <alignment horizontal="left" vertical="center"/>
      <protection/>
    </xf>
    <xf numFmtId="2" fontId="20" fillId="0" borderId="48" xfId="22" applyNumberFormat="1" applyFont="1" applyFill="1" applyBorder="1" applyAlignment="1">
      <alignment horizontal="left" vertical="center"/>
      <protection/>
    </xf>
    <xf numFmtId="0" fontId="20" fillId="0" borderId="18" xfId="22" applyFont="1" applyFill="1" applyBorder="1" applyAlignment="1">
      <alignment horizontal="left" vertical="center"/>
      <protection/>
    </xf>
    <xf numFmtId="0" fontId="22" fillId="0" borderId="0" xfId="22" applyFont="1" applyFill="1" applyBorder="1" applyAlignment="1">
      <alignment horizontal="left" vertical="center"/>
      <protection/>
    </xf>
    <xf numFmtId="0" fontId="20" fillId="0" borderId="68" xfId="22" applyFont="1" applyBorder="1" applyAlignment="1">
      <alignment horizontal="left" vertical="center"/>
      <protection/>
    </xf>
    <xf numFmtId="0" fontId="20" fillId="0" borderId="29" xfId="0" applyFont="1" applyFill="1" applyBorder="1" applyAlignment="1" quotePrefix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69" fontId="21" fillId="0" borderId="27" xfId="0" applyNumberFormat="1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 quotePrefix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/>
    </xf>
    <xf numFmtId="2" fontId="22" fillId="0" borderId="35" xfId="0" applyNumberFormat="1" applyFont="1" applyFill="1" applyBorder="1" applyAlignment="1">
      <alignment horizontal="center" vertical="center"/>
    </xf>
    <xf numFmtId="196" fontId="22" fillId="0" borderId="6" xfId="0" applyNumberFormat="1" applyFont="1" applyFill="1" applyBorder="1" applyAlignment="1" applyProtection="1">
      <alignment horizontal="center" vertical="center"/>
      <protection/>
    </xf>
    <xf numFmtId="2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Font="1" applyFill="1" applyBorder="1" applyAlignment="1">
      <alignment horizontal="center" vertical="center"/>
    </xf>
    <xf numFmtId="164" fontId="21" fillId="0" borderId="65" xfId="0" applyNumberFormat="1" applyFont="1" applyFill="1" applyBorder="1" applyAlignment="1">
      <alignment horizontal="center" vertical="center"/>
    </xf>
    <xf numFmtId="169" fontId="22" fillId="0" borderId="35" xfId="0" applyNumberFormat="1" applyFont="1" applyFill="1" applyBorder="1" applyAlignment="1">
      <alignment horizontal="center" vertical="center"/>
    </xf>
    <xf numFmtId="2" fontId="22" fillId="0" borderId="26" xfId="0" applyNumberFormat="1" applyFont="1" applyFill="1" applyBorder="1" applyAlignment="1">
      <alignment horizontal="center" vertical="center"/>
    </xf>
    <xf numFmtId="2" fontId="22" fillId="0" borderId="65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2" fontId="22" fillId="0" borderId="37" xfId="0" applyNumberFormat="1" applyFont="1" applyFill="1" applyBorder="1" applyAlignment="1">
      <alignment horizontal="center" vertical="center"/>
    </xf>
    <xf numFmtId="196" fontId="22" fillId="0" borderId="10" xfId="0" applyNumberFormat="1" applyFont="1" applyFill="1" applyBorder="1" applyAlignment="1" applyProtection="1">
      <alignment horizontal="center" vertical="center"/>
      <protection/>
    </xf>
    <xf numFmtId="2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164" fontId="21" fillId="0" borderId="72" xfId="0" applyNumberFormat="1" applyFont="1" applyFill="1" applyBorder="1" applyAlignment="1">
      <alignment horizontal="center" vertical="center"/>
    </xf>
    <xf numFmtId="2" fontId="22" fillId="0" borderId="72" xfId="0" applyNumberFormat="1" applyFont="1" applyFill="1" applyBorder="1" applyAlignment="1">
      <alignment horizontal="center" vertical="center"/>
    </xf>
    <xf numFmtId="0" fontId="20" fillId="0" borderId="39" xfId="0" applyNumberFormat="1" applyFont="1" applyFill="1" applyBorder="1" applyAlignment="1">
      <alignment horizontal="center" vertical="center"/>
    </xf>
    <xf numFmtId="2" fontId="22" fillId="0" borderId="45" xfId="0" applyNumberFormat="1" applyFont="1" applyFill="1" applyBorder="1" applyAlignment="1">
      <alignment horizontal="center" vertical="center"/>
    </xf>
    <xf numFmtId="196" fontId="22" fillId="0" borderId="40" xfId="0" applyNumberFormat="1" applyFont="1" applyFill="1" applyBorder="1" applyAlignment="1" applyProtection="1">
      <alignment horizontal="center" vertical="center"/>
      <protection/>
    </xf>
    <xf numFmtId="2" fontId="22" fillId="0" borderId="40" xfId="0" applyNumberFormat="1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1" fillId="0" borderId="73" xfId="0" applyNumberFormat="1" applyFont="1" applyFill="1" applyBorder="1" applyAlignment="1">
      <alignment horizontal="center" vertical="center"/>
    </xf>
    <xf numFmtId="169" fontId="22" fillId="0" borderId="50" xfId="0" applyNumberFormat="1" applyFont="1" applyFill="1" applyBorder="1" applyAlignment="1">
      <alignment horizontal="center" vertical="center"/>
    </xf>
    <xf numFmtId="2" fontId="22" fillId="0" borderId="51" xfId="0" applyNumberFormat="1" applyFont="1" applyFill="1" applyBorder="1" applyAlignment="1">
      <alignment horizontal="center" vertical="center"/>
    </xf>
    <xf numFmtId="2" fontId="22" fillId="0" borderId="73" xfId="0" applyNumberFormat="1" applyFont="1" applyFill="1" applyBorder="1" applyAlignment="1">
      <alignment horizontal="center" vertical="center"/>
    </xf>
    <xf numFmtId="2" fontId="22" fillId="0" borderId="46" xfId="0" applyNumberFormat="1" applyFont="1" applyFill="1" applyBorder="1" applyAlignment="1">
      <alignment horizontal="center" vertical="center"/>
    </xf>
    <xf numFmtId="0" fontId="20" fillId="0" borderId="47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center" vertical="center"/>
    </xf>
    <xf numFmtId="2" fontId="20" fillId="0" borderId="48" xfId="0" applyNumberFormat="1" applyFont="1" applyFill="1" applyBorder="1" applyAlignment="1">
      <alignment horizontal="center" vertical="center"/>
    </xf>
    <xf numFmtId="196" fontId="20" fillId="0" borderId="18" xfId="0" applyNumberFormat="1" applyFont="1" applyFill="1" applyBorder="1" applyAlignment="1" applyProtection="1">
      <alignment horizontal="center" vertical="center"/>
      <protection/>
    </xf>
    <xf numFmtId="2" fontId="20" fillId="0" borderId="18" xfId="0" applyNumberFormat="1" applyFont="1" applyFill="1" applyBorder="1" applyAlignment="1" applyProtection="1">
      <alignment horizontal="center" vertical="center"/>
      <protection/>
    </xf>
    <xf numFmtId="169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>
      <alignment horizontal="center" vertical="center"/>
    </xf>
    <xf numFmtId="169" fontId="20" fillId="0" borderId="19" xfId="0" applyNumberFormat="1" applyFont="1" applyFill="1" applyBorder="1" applyAlignment="1">
      <alignment horizontal="center" vertical="center"/>
    </xf>
    <xf numFmtId="169" fontId="21" fillId="0" borderId="20" xfId="0" applyNumberFormat="1" applyFont="1" applyFill="1" applyBorder="1" applyAlignment="1" applyProtection="1">
      <alignment horizontal="center" vertical="center"/>
      <protection/>
    </xf>
    <xf numFmtId="164" fontId="21" fillId="0" borderId="0" xfId="0" applyNumberFormat="1" applyFont="1" applyFill="1" applyAlignment="1">
      <alignment horizontal="center" vertical="center"/>
    </xf>
    <xf numFmtId="207" fontId="21" fillId="0" borderId="19" xfId="15" applyNumberFormat="1" applyFont="1" applyFill="1" applyBorder="1" applyAlignment="1">
      <alignment horizontal="center" vertical="center"/>
    </xf>
    <xf numFmtId="169" fontId="22" fillId="0" borderId="18" xfId="0" applyNumberFormat="1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3" fontId="20" fillId="0" borderId="29" xfId="0" applyNumberFormat="1" applyFont="1" applyFill="1" applyBorder="1" applyAlignment="1">
      <alignment horizontal="center" vertical="center"/>
    </xf>
    <xf numFmtId="2" fontId="20" fillId="0" borderId="37" xfId="0" applyNumberFormat="1" applyFont="1" applyFill="1" applyBorder="1" applyAlignment="1">
      <alignment horizontal="center" vertical="center"/>
    </xf>
    <xf numFmtId="196" fontId="20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 applyProtection="1">
      <alignment horizontal="center" vertical="center"/>
      <protection/>
    </xf>
    <xf numFmtId="169" fontId="20" fillId="0" borderId="10" xfId="0" applyNumberFormat="1" applyFont="1" applyFill="1" applyBorder="1" applyAlignment="1" applyProtection="1">
      <alignment horizontal="center" vertical="center"/>
      <protection/>
    </xf>
    <xf numFmtId="169" fontId="20" fillId="0" borderId="11" xfId="0" applyNumberFormat="1" applyFont="1" applyFill="1" applyBorder="1" applyAlignment="1" applyProtection="1">
      <alignment horizontal="center" vertical="center"/>
      <protection/>
    </xf>
    <xf numFmtId="169" fontId="21" fillId="0" borderId="11" xfId="0" applyNumberFormat="1" applyFont="1" applyFill="1" applyBorder="1" applyAlignment="1" applyProtection="1">
      <alignment horizontal="center" vertical="center"/>
      <protection/>
    </xf>
    <xf numFmtId="169" fontId="21" fillId="0" borderId="27" xfId="0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169" fontId="22" fillId="0" borderId="6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3" fontId="20" fillId="0" borderId="38" xfId="0" applyNumberFormat="1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2" fontId="20" fillId="0" borderId="33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 applyProtection="1">
      <alignment horizontal="center" vertical="center"/>
      <protection/>
    </xf>
    <xf numFmtId="169" fontId="20" fillId="0" borderId="14" xfId="0" applyNumberFormat="1" applyFont="1" applyFill="1" applyBorder="1" applyAlignment="1" applyProtection="1">
      <alignment horizontal="center" vertical="center"/>
      <protection/>
    </xf>
    <xf numFmtId="169" fontId="21" fillId="0" borderId="14" xfId="0" applyNumberFormat="1" applyFont="1" applyFill="1" applyBorder="1" applyAlignment="1" applyProtection="1">
      <alignment horizontal="center" vertical="center"/>
      <protection/>
    </xf>
    <xf numFmtId="169" fontId="21" fillId="0" borderId="24" xfId="0" applyNumberFormat="1" applyFont="1" applyFill="1" applyBorder="1" applyAlignment="1" applyProtection="1">
      <alignment horizontal="center" vertical="center"/>
      <protection/>
    </xf>
    <xf numFmtId="1" fontId="20" fillId="0" borderId="24" xfId="0" applyNumberFormat="1" applyFont="1" applyFill="1" applyBorder="1" applyAlignment="1">
      <alignment horizontal="center" vertical="center"/>
    </xf>
    <xf numFmtId="169" fontId="22" fillId="0" borderId="49" xfId="0" applyNumberFormat="1" applyFont="1" applyFill="1" applyBorder="1" applyAlignment="1">
      <alignment horizontal="center" vertical="center"/>
    </xf>
    <xf numFmtId="2" fontId="22" fillId="0" borderId="74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1" fontId="22" fillId="0" borderId="0" xfId="22" applyNumberFormat="1" applyFont="1" applyBorder="1" applyAlignment="1">
      <alignment horizontal="center" vertical="center"/>
      <protection/>
    </xf>
    <xf numFmtId="0" fontId="22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9" fontId="22" fillId="0" borderId="0" xfId="0" applyNumberFormat="1" applyFont="1" applyBorder="1" applyAlignment="1">
      <alignment horizontal="center" vertical="center"/>
    </xf>
    <xf numFmtId="1" fontId="21" fillId="0" borderId="48" xfId="15" applyNumberFormat="1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/>
    </xf>
    <xf numFmtId="3" fontId="20" fillId="4" borderId="18" xfId="0" applyNumberFormat="1" applyFont="1" applyFill="1" applyBorder="1" applyAlignment="1">
      <alignment horizontal="center" vertical="center"/>
    </xf>
    <xf numFmtId="3" fontId="20" fillId="4" borderId="13" xfId="0" applyNumberFormat="1" applyFont="1" applyFill="1" applyBorder="1" applyAlignment="1">
      <alignment horizontal="center" vertical="center"/>
    </xf>
    <xf numFmtId="3" fontId="27" fillId="4" borderId="18" xfId="0" applyNumberFormat="1" applyFont="1" applyFill="1" applyBorder="1" applyAlignment="1">
      <alignment horizontal="center" vertical="center"/>
    </xf>
    <xf numFmtId="3" fontId="27" fillId="4" borderId="13" xfId="0" applyNumberFormat="1" applyFont="1" applyFill="1" applyBorder="1" applyAlignment="1">
      <alignment horizontal="center" vertical="center"/>
    </xf>
    <xf numFmtId="3" fontId="20" fillId="4" borderId="35" xfId="0" applyNumberFormat="1" applyFont="1" applyFill="1" applyBorder="1" applyAlignment="1">
      <alignment horizontal="center" vertical="center"/>
    </xf>
    <xf numFmtId="3" fontId="20" fillId="4" borderId="33" xfId="0" applyNumberFormat="1" applyFont="1" applyFill="1" applyBorder="1" applyAlignment="1">
      <alignment horizontal="center" vertical="center"/>
    </xf>
    <xf numFmtId="1" fontId="20" fillId="4" borderId="48" xfId="15" applyNumberFormat="1" applyFont="1" applyFill="1" applyBorder="1" applyAlignment="1">
      <alignment horizontal="center" vertical="center"/>
    </xf>
    <xf numFmtId="1" fontId="20" fillId="4" borderId="33" xfId="15" applyNumberFormat="1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1" fontId="20" fillId="4" borderId="33" xfId="0" applyNumberFormat="1" applyFont="1" applyFill="1" applyBorder="1" applyAlignment="1">
      <alignment horizontal="center" vertical="center"/>
    </xf>
    <xf numFmtId="165" fontId="20" fillId="4" borderId="14" xfId="0" applyNumberFormat="1" applyFont="1" applyFill="1" applyBorder="1" applyAlignment="1">
      <alignment horizontal="center" vertical="center"/>
    </xf>
    <xf numFmtId="165" fontId="22" fillId="4" borderId="11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/>
    </xf>
    <xf numFmtId="0" fontId="20" fillId="0" borderId="12" xfId="0" applyNumberFormat="1" applyFont="1" applyBorder="1" applyAlignment="1">
      <alignment/>
    </xf>
    <xf numFmtId="1" fontId="20" fillId="0" borderId="12" xfId="0" applyNumberFormat="1" applyFont="1" applyBorder="1" applyAlignment="1">
      <alignment/>
    </xf>
    <xf numFmtId="170" fontId="20" fillId="0" borderId="12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170" fontId="20" fillId="0" borderId="15" xfId="0" applyNumberFormat="1" applyFont="1" applyBorder="1" applyAlignment="1">
      <alignment/>
    </xf>
    <xf numFmtId="0" fontId="22" fillId="0" borderId="0" xfId="0" applyFont="1" applyAlignment="1">
      <alignment horizontal="left" vertical="center"/>
    </xf>
    <xf numFmtId="2" fontId="25" fillId="0" borderId="0" xfId="0" applyNumberFormat="1" applyFont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/>
    </xf>
    <xf numFmtId="0" fontId="22" fillId="0" borderId="72" xfId="0" applyFont="1" applyBorder="1" applyAlignment="1">
      <alignment horizontal="left" vertical="center"/>
    </xf>
    <xf numFmtId="0" fontId="22" fillId="0" borderId="7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6" fillId="0" borderId="25" xfId="21" applyFont="1" applyFill="1" applyBorder="1" applyAlignment="1">
      <alignment horizontal="left" vertical="center"/>
      <protection/>
    </xf>
    <xf numFmtId="2" fontId="27" fillId="0" borderId="33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 vertical="center"/>
    </xf>
    <xf numFmtId="5" fontId="25" fillId="0" borderId="0" xfId="0" applyNumberFormat="1" applyFont="1" applyBorder="1" applyAlignment="1">
      <alignment horizontal="center" vertical="center"/>
    </xf>
    <xf numFmtId="5" fontId="25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Alignment="1">
      <alignment horizontal="left" vertical="center"/>
    </xf>
    <xf numFmtId="2" fontId="20" fillId="0" borderId="48" xfId="0" applyNumberFormat="1" applyFont="1" applyBorder="1" applyAlignment="1">
      <alignment horizontal="center" vertical="center"/>
    </xf>
    <xf numFmtId="2" fontId="20" fillId="0" borderId="33" xfId="0" applyNumberFormat="1" applyFont="1" applyBorder="1" applyAlignment="1">
      <alignment horizontal="center" vertical="center"/>
    </xf>
    <xf numFmtId="0" fontId="36" fillId="0" borderId="25" xfId="21" applyFont="1" applyFill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2" fontId="36" fillId="0" borderId="0" xfId="21" applyNumberFormat="1" applyFont="1" applyFill="1" applyBorder="1" applyAlignment="1">
      <alignment horizontal="center" vertical="center"/>
      <protection/>
    </xf>
    <xf numFmtId="14" fontId="36" fillId="0" borderId="17" xfId="21" applyNumberFormat="1" applyFont="1" applyFill="1" applyBorder="1" applyAlignment="1">
      <alignment horizontal="center" vertical="center"/>
      <protection/>
    </xf>
    <xf numFmtId="0" fontId="37" fillId="0" borderId="60" xfId="21" applyFont="1" applyBorder="1" applyAlignment="1">
      <alignment horizontal="left" vertical="center"/>
      <protection/>
    </xf>
    <xf numFmtId="0" fontId="37" fillId="0" borderId="60" xfId="21" applyFont="1" applyBorder="1" applyAlignment="1">
      <alignment horizontal="center" vertical="center"/>
      <protection/>
    </xf>
    <xf numFmtId="0" fontId="38" fillId="0" borderId="60" xfId="21" applyFont="1" applyBorder="1" applyAlignment="1">
      <alignment horizontal="center" vertical="center"/>
      <protection/>
    </xf>
    <xf numFmtId="0" fontId="37" fillId="0" borderId="32" xfId="21" applyFont="1" applyBorder="1" applyAlignment="1">
      <alignment horizontal="center" vertical="center"/>
      <protection/>
    </xf>
    <xf numFmtId="3" fontId="37" fillId="0" borderId="18" xfId="21" applyNumberFormat="1" applyFont="1" applyFill="1" applyBorder="1" applyAlignment="1" quotePrefix="1">
      <alignment horizontal="center" vertical="center"/>
      <protection/>
    </xf>
    <xf numFmtId="3" fontId="38" fillId="0" borderId="19" xfId="21" applyNumberFormat="1" applyFont="1" applyFill="1" applyBorder="1" applyAlignment="1" quotePrefix="1">
      <alignment horizontal="center" vertical="center"/>
      <protection/>
    </xf>
    <xf numFmtId="0" fontId="37" fillId="0" borderId="48" xfId="21" applyFont="1" applyBorder="1" applyAlignment="1">
      <alignment horizontal="center" vertical="center"/>
      <protection/>
    </xf>
    <xf numFmtId="0" fontId="38" fillId="0" borderId="20" xfId="21" applyFont="1" applyFill="1" applyBorder="1" applyAlignment="1">
      <alignment horizontal="center" vertical="center"/>
      <protection/>
    </xf>
    <xf numFmtId="2" fontId="36" fillId="0" borderId="18" xfId="21" applyNumberFormat="1" applyFont="1" applyFill="1" applyBorder="1" applyAlignment="1">
      <alignment horizontal="center" vertical="center"/>
      <protection/>
    </xf>
    <xf numFmtId="2" fontId="36" fillId="0" borderId="48" xfId="21" applyNumberFormat="1" applyFont="1" applyFill="1" applyBorder="1" applyAlignment="1">
      <alignment horizontal="center" vertical="center"/>
      <protection/>
    </xf>
    <xf numFmtId="2" fontId="36" fillId="0" borderId="20" xfId="21" applyNumberFormat="1" applyFont="1" applyFill="1" applyBorder="1" applyAlignment="1">
      <alignment horizontal="center" vertical="center"/>
      <protection/>
    </xf>
    <xf numFmtId="2" fontId="36" fillId="0" borderId="32" xfId="21" applyNumberFormat="1" applyFont="1" applyBorder="1" applyAlignment="1">
      <alignment horizontal="center" vertical="center"/>
      <protection/>
    </xf>
    <xf numFmtId="2" fontId="36" fillId="0" borderId="0" xfId="21" applyNumberFormat="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36" fillId="0" borderId="29" xfId="21" applyFont="1" applyFill="1" applyBorder="1" applyAlignment="1" quotePrefix="1">
      <alignment horizontal="center" vertical="center"/>
      <protection/>
    </xf>
    <xf numFmtId="0" fontId="36" fillId="0" borderId="10" xfId="21" applyFont="1" applyFill="1" applyBorder="1" applyAlignment="1">
      <alignment horizontal="center" vertical="center"/>
      <protection/>
    </xf>
    <xf numFmtId="2" fontId="36" fillId="0" borderId="10" xfId="21" applyNumberFormat="1" applyFont="1" applyBorder="1" applyAlignment="1">
      <alignment horizontal="center" vertical="center"/>
      <protection/>
    </xf>
    <xf numFmtId="2" fontId="36" fillId="0" borderId="11" xfId="21" applyNumberFormat="1" applyFont="1" applyBorder="1" applyAlignment="1">
      <alignment horizontal="center" vertical="center"/>
      <protection/>
    </xf>
    <xf numFmtId="2" fontId="38" fillId="0" borderId="11" xfId="21" applyNumberFormat="1" applyFont="1" applyFill="1" applyBorder="1" applyAlignment="1">
      <alignment horizontal="center" vertical="center"/>
      <protection/>
    </xf>
    <xf numFmtId="2" fontId="38" fillId="0" borderId="27" xfId="21" applyNumberFormat="1" applyFont="1" applyBorder="1" applyAlignment="1">
      <alignment horizontal="center" vertical="center"/>
      <protection/>
    </xf>
    <xf numFmtId="0" fontId="36" fillId="0" borderId="29" xfId="21" applyFont="1" applyFill="1" applyBorder="1" applyAlignment="1">
      <alignment horizontal="left" vertical="center"/>
      <protection/>
    </xf>
    <xf numFmtId="0" fontId="37" fillId="0" borderId="72" xfId="21" applyFont="1" applyBorder="1" applyAlignment="1">
      <alignment horizontal="center" vertical="center"/>
      <protection/>
    </xf>
    <xf numFmtId="0" fontId="36" fillId="0" borderId="37" xfId="21" applyFont="1" applyBorder="1" applyAlignment="1">
      <alignment horizontal="left" vertical="center"/>
      <protection/>
    </xf>
    <xf numFmtId="0" fontId="38" fillId="0" borderId="27" xfId="21" applyFont="1" applyFill="1" applyBorder="1" applyAlignment="1">
      <alignment horizontal="center" vertical="center"/>
      <protection/>
    </xf>
    <xf numFmtId="0" fontId="36" fillId="0" borderId="72" xfId="21" applyFont="1" applyBorder="1" applyAlignment="1">
      <alignment horizontal="left" vertical="center"/>
      <protection/>
    </xf>
    <xf numFmtId="2" fontId="36" fillId="0" borderId="37" xfId="21" applyNumberFormat="1" applyFont="1" applyFill="1" applyBorder="1" applyAlignment="1">
      <alignment horizontal="left" vertical="center"/>
      <protection/>
    </xf>
    <xf numFmtId="2" fontId="36" fillId="0" borderId="27" xfId="21" applyNumberFormat="1" applyFont="1" applyFill="1" applyBorder="1" applyAlignment="1">
      <alignment horizontal="center" vertical="center"/>
      <protection/>
    </xf>
    <xf numFmtId="2" fontId="36" fillId="0" borderId="38" xfId="21" applyNumberFormat="1" applyFont="1" applyFill="1" applyBorder="1" applyAlignment="1">
      <alignment horizontal="center" vertical="center"/>
      <protection/>
    </xf>
    <xf numFmtId="0" fontId="36" fillId="0" borderId="23" xfId="21" applyNumberFormat="1" applyFont="1" applyFill="1" applyBorder="1" applyAlignment="1">
      <alignment horizontal="center" vertical="center"/>
      <protection/>
    </xf>
    <xf numFmtId="0" fontId="36" fillId="0" borderId="13" xfId="21" applyFont="1" applyFill="1" applyBorder="1" applyAlignment="1">
      <alignment horizontal="center" vertical="center"/>
      <protection/>
    </xf>
    <xf numFmtId="1" fontId="36" fillId="0" borderId="13" xfId="21" applyNumberFormat="1" applyFont="1" applyBorder="1" applyAlignment="1">
      <alignment horizontal="center" vertical="center"/>
      <protection/>
    </xf>
    <xf numFmtId="1" fontId="36" fillId="0" borderId="14" xfId="21" applyNumberFormat="1" applyFont="1" applyBorder="1" applyAlignment="1">
      <alignment horizontal="center" vertical="center"/>
      <protection/>
    </xf>
    <xf numFmtId="1" fontId="38" fillId="0" borderId="14" xfId="21" applyNumberFormat="1" applyFont="1" applyFill="1" applyBorder="1" applyAlignment="1">
      <alignment horizontal="center" vertical="center"/>
      <protection/>
    </xf>
    <xf numFmtId="1" fontId="38" fillId="0" borderId="24" xfId="21" applyNumberFormat="1" applyFont="1" applyBorder="1" applyAlignment="1">
      <alignment horizontal="center" vertical="center"/>
      <protection/>
    </xf>
    <xf numFmtId="0" fontId="36" fillId="0" borderId="13" xfId="21" applyFont="1" applyBorder="1" applyAlignment="1">
      <alignment horizontal="center" vertical="center"/>
      <protection/>
    </xf>
    <xf numFmtId="0" fontId="38" fillId="0" borderId="14" xfId="21" applyFont="1" applyFill="1" applyBorder="1" applyAlignment="1">
      <alignment horizontal="center" vertical="center"/>
      <protection/>
    </xf>
    <xf numFmtId="0" fontId="36" fillId="0" borderId="33" xfId="21" applyFont="1" applyFill="1" applyBorder="1" applyAlignment="1">
      <alignment horizontal="center" vertical="center"/>
      <protection/>
    </xf>
    <xf numFmtId="0" fontId="38" fillId="0" borderId="24" xfId="21" applyFont="1" applyFill="1" applyBorder="1" applyAlignment="1">
      <alignment horizontal="center" vertical="center"/>
      <protection/>
    </xf>
    <xf numFmtId="49" fontId="36" fillId="0" borderId="13" xfId="21" applyNumberFormat="1" applyFont="1" applyFill="1" applyBorder="1" applyAlignment="1">
      <alignment horizontal="center" vertical="center"/>
      <protection/>
    </xf>
    <xf numFmtId="1" fontId="36" fillId="0" borderId="33" xfId="21" applyNumberFormat="1" applyFont="1" applyFill="1" applyBorder="1" applyAlignment="1">
      <alignment horizontal="center" vertical="center"/>
      <protection/>
    </xf>
    <xf numFmtId="1" fontId="38" fillId="0" borderId="24" xfId="21" applyNumberFormat="1" applyFont="1" applyFill="1" applyBorder="1" applyAlignment="1">
      <alignment horizontal="center" vertical="center"/>
      <protection/>
    </xf>
    <xf numFmtId="2" fontId="36" fillId="0" borderId="34" xfId="21" applyNumberFormat="1" applyFont="1" applyFill="1" applyBorder="1" applyAlignment="1">
      <alignment horizontal="center" vertical="center"/>
      <protection/>
    </xf>
    <xf numFmtId="0" fontId="36" fillId="0" borderId="28" xfId="21" applyNumberFormat="1" applyFont="1" applyFill="1" applyBorder="1" applyAlignment="1">
      <alignment horizontal="center" vertical="center"/>
      <protection/>
    </xf>
    <xf numFmtId="2" fontId="37" fillId="0" borderId="6" xfId="21" applyNumberFormat="1" applyFont="1" applyFill="1" applyBorder="1" applyAlignment="1">
      <alignment horizontal="center" vertical="center"/>
      <protection/>
    </xf>
    <xf numFmtId="2" fontId="37" fillId="0" borderId="6" xfId="21" applyNumberFormat="1" applyFont="1" applyBorder="1" applyAlignment="1">
      <alignment horizontal="center" vertical="center"/>
      <protection/>
    </xf>
    <xf numFmtId="2" fontId="37" fillId="0" borderId="7" xfId="21" applyNumberFormat="1" applyFont="1" applyBorder="1" applyAlignment="1">
      <alignment horizontal="center" vertical="center"/>
      <protection/>
    </xf>
    <xf numFmtId="2" fontId="38" fillId="0" borderId="7" xfId="21" applyNumberFormat="1" applyFont="1" applyFill="1" applyBorder="1" applyAlignment="1">
      <alignment horizontal="center" vertical="center"/>
      <protection/>
    </xf>
    <xf numFmtId="0" fontId="38" fillId="0" borderId="26" xfId="21" applyNumberFormat="1" applyFont="1" applyBorder="1" applyAlignment="1">
      <alignment horizontal="center" vertical="center"/>
      <protection/>
    </xf>
    <xf numFmtId="0" fontId="37" fillId="0" borderId="6" xfId="21" applyFont="1" applyFill="1" applyBorder="1" applyAlignment="1">
      <alignment horizontal="center" vertical="center"/>
      <protection/>
    </xf>
    <xf numFmtId="164" fontId="38" fillId="0" borderId="7" xfId="21" applyNumberFormat="1" applyFont="1" applyFill="1" applyBorder="1" applyAlignment="1">
      <alignment horizontal="center" vertical="center"/>
      <protection/>
    </xf>
    <xf numFmtId="37" fontId="37" fillId="0" borderId="35" xfId="21" applyNumberFormat="1" applyFont="1" applyFill="1" applyBorder="1" applyAlignment="1" applyProtection="1">
      <alignment horizontal="center" vertical="center"/>
      <protection/>
    </xf>
    <xf numFmtId="1" fontId="38" fillId="0" borderId="26" xfId="21" applyNumberFormat="1" applyFont="1" applyFill="1" applyBorder="1" applyAlignment="1" applyProtection="1">
      <alignment horizontal="center" vertical="center"/>
      <protection/>
    </xf>
    <xf numFmtId="2" fontId="37" fillId="0" borderId="35" xfId="21" applyNumberFormat="1" applyFont="1" applyFill="1" applyBorder="1" applyAlignment="1">
      <alignment horizontal="center" vertical="center"/>
      <protection/>
    </xf>
    <xf numFmtId="2" fontId="38" fillId="0" borderId="26" xfId="21" applyNumberFormat="1" applyFont="1" applyFill="1" applyBorder="1" applyAlignment="1">
      <alignment horizontal="center" vertical="center"/>
      <protection/>
    </xf>
    <xf numFmtId="0" fontId="36" fillId="0" borderId="36" xfId="21" applyNumberFormat="1" applyFont="1" applyFill="1" applyBorder="1" applyAlignment="1">
      <alignment horizontal="center" vertical="center"/>
      <protection/>
    </xf>
    <xf numFmtId="1" fontId="36" fillId="0" borderId="0" xfId="21" applyNumberFormat="1" applyFont="1" applyFill="1" applyBorder="1" applyAlignment="1">
      <alignment horizontal="center" vertical="center"/>
      <protection/>
    </xf>
    <xf numFmtId="0" fontId="37" fillId="0" borderId="0" xfId="21" applyNumberFormat="1" applyFont="1" applyFill="1" applyBorder="1" applyAlignment="1">
      <alignment horizontal="center" vertical="center"/>
      <protection/>
    </xf>
    <xf numFmtId="0" fontId="36" fillId="0" borderId="29" xfId="21" applyNumberFormat="1" applyFont="1" applyFill="1" applyBorder="1" applyAlignment="1">
      <alignment horizontal="center" vertical="center"/>
      <protection/>
    </xf>
    <xf numFmtId="2" fontId="37" fillId="0" borderId="10" xfId="21" applyNumberFormat="1" applyFont="1" applyFill="1" applyBorder="1" applyAlignment="1">
      <alignment horizontal="center" vertical="center"/>
      <protection/>
    </xf>
    <xf numFmtId="2" fontId="37" fillId="0" borderId="10" xfId="21" applyNumberFormat="1" applyFont="1" applyBorder="1" applyAlignment="1">
      <alignment horizontal="center" vertical="center"/>
      <protection/>
    </xf>
    <xf numFmtId="2" fontId="37" fillId="0" borderId="11" xfId="21" applyNumberFormat="1" applyFont="1" applyBorder="1" applyAlignment="1">
      <alignment horizontal="center" vertical="center"/>
      <protection/>
    </xf>
    <xf numFmtId="0" fontId="37" fillId="0" borderId="10" xfId="21" applyFont="1" applyFill="1" applyBorder="1" applyAlignment="1">
      <alignment horizontal="center" vertical="center"/>
      <protection/>
    </xf>
    <xf numFmtId="164" fontId="38" fillId="0" borderId="11" xfId="21" applyNumberFormat="1" applyFont="1" applyFill="1" applyBorder="1" applyAlignment="1">
      <alignment horizontal="center" vertical="center"/>
      <protection/>
    </xf>
    <xf numFmtId="37" fontId="37" fillId="0" borderId="37" xfId="21" applyNumberFormat="1" applyFont="1" applyFill="1" applyBorder="1" applyAlignment="1" applyProtection="1">
      <alignment horizontal="center" vertical="center"/>
      <protection/>
    </xf>
    <xf numFmtId="1" fontId="38" fillId="0" borderId="27" xfId="21" applyNumberFormat="1" applyFont="1" applyFill="1" applyBorder="1" applyAlignment="1" applyProtection="1">
      <alignment horizontal="center" vertical="center"/>
      <protection/>
    </xf>
    <xf numFmtId="2" fontId="37" fillId="0" borderId="37" xfId="21" applyNumberFormat="1" applyFont="1" applyFill="1" applyBorder="1" applyAlignment="1">
      <alignment horizontal="center" vertical="center"/>
      <protection/>
    </xf>
    <xf numFmtId="2" fontId="38" fillId="0" borderId="27" xfId="21" applyNumberFormat="1" applyFont="1" applyFill="1" applyBorder="1" applyAlignment="1">
      <alignment horizontal="center" vertical="center"/>
      <protection/>
    </xf>
    <xf numFmtId="0" fontId="36" fillId="0" borderId="38" xfId="21" applyNumberFormat="1" applyFont="1" applyFill="1" applyBorder="1" applyAlignment="1">
      <alignment horizontal="center" vertical="center"/>
      <protection/>
    </xf>
    <xf numFmtId="0" fontId="37" fillId="0" borderId="10" xfId="21" applyFont="1" applyBorder="1" applyAlignment="1">
      <alignment horizontal="center" vertical="center"/>
      <protection/>
    </xf>
    <xf numFmtId="2" fontId="37" fillId="0" borderId="11" xfId="21" applyNumberFormat="1" applyFont="1" applyFill="1" applyBorder="1" applyAlignment="1">
      <alignment horizontal="center" vertical="center"/>
      <protection/>
    </xf>
    <xf numFmtId="0" fontId="36" fillId="0" borderId="39" xfId="21" applyNumberFormat="1" applyFont="1" applyFill="1" applyBorder="1" applyAlignment="1">
      <alignment horizontal="center" vertical="center"/>
      <protection/>
    </xf>
    <xf numFmtId="2" fontId="37" fillId="0" borderId="40" xfId="21" applyNumberFormat="1" applyFont="1" applyFill="1" applyBorder="1" applyAlignment="1">
      <alignment horizontal="center" vertical="center"/>
      <protection/>
    </xf>
    <xf numFmtId="2" fontId="37" fillId="0" borderId="40" xfId="21" applyNumberFormat="1" applyFont="1" applyBorder="1" applyAlignment="1">
      <alignment horizontal="center" vertical="center"/>
      <protection/>
    </xf>
    <xf numFmtId="2" fontId="37" fillId="0" borderId="41" xfId="21" applyNumberFormat="1" applyFont="1" applyBorder="1" applyAlignment="1">
      <alignment horizontal="center" vertical="center"/>
      <protection/>
    </xf>
    <xf numFmtId="2" fontId="38" fillId="0" borderId="41" xfId="21" applyNumberFormat="1" applyFont="1" applyFill="1" applyBorder="1" applyAlignment="1">
      <alignment horizontal="center" vertical="center"/>
      <protection/>
    </xf>
    <xf numFmtId="0" fontId="37" fillId="0" borderId="40" xfId="21" applyFont="1" applyFill="1" applyBorder="1" applyAlignment="1">
      <alignment horizontal="center" vertical="center"/>
      <protection/>
    </xf>
    <xf numFmtId="164" fontId="38" fillId="0" borderId="41" xfId="21" applyNumberFormat="1" applyFont="1" applyFill="1" applyBorder="1" applyAlignment="1">
      <alignment horizontal="center" vertical="center"/>
      <protection/>
    </xf>
    <xf numFmtId="37" fontId="37" fillId="0" borderId="45" xfId="21" applyNumberFormat="1" applyFont="1" applyFill="1" applyBorder="1" applyAlignment="1" applyProtection="1">
      <alignment horizontal="center" vertical="center"/>
      <protection/>
    </xf>
    <xf numFmtId="1" fontId="38" fillId="0" borderId="43" xfId="21" applyNumberFormat="1" applyFont="1" applyFill="1" applyBorder="1" applyAlignment="1" applyProtection="1">
      <alignment horizontal="center" vertical="center"/>
      <protection/>
    </xf>
    <xf numFmtId="2" fontId="37" fillId="0" borderId="45" xfId="21" applyNumberFormat="1" applyFont="1" applyFill="1" applyBorder="1" applyAlignment="1">
      <alignment horizontal="center" vertical="center"/>
      <protection/>
    </xf>
    <xf numFmtId="2" fontId="38" fillId="0" borderId="43" xfId="21" applyNumberFormat="1" applyFont="1" applyFill="1" applyBorder="1" applyAlignment="1">
      <alignment horizontal="center" vertical="center"/>
      <protection/>
    </xf>
    <xf numFmtId="0" fontId="36" fillId="0" borderId="47" xfId="21" applyNumberFormat="1" applyFont="1" applyFill="1" applyBorder="1" applyAlignment="1">
      <alignment horizontal="center" vertical="center"/>
      <protection/>
    </xf>
    <xf numFmtId="3" fontId="36" fillId="0" borderId="17" xfId="21" applyNumberFormat="1" applyFont="1" applyFill="1" applyBorder="1" applyAlignment="1">
      <alignment horizontal="center" vertical="center"/>
      <protection/>
    </xf>
    <xf numFmtId="2" fontId="36" fillId="0" borderId="18" xfId="21" applyNumberFormat="1" applyFont="1" applyBorder="1" applyAlignment="1">
      <alignment horizontal="center" vertical="center"/>
      <protection/>
    </xf>
    <xf numFmtId="2" fontId="36" fillId="0" borderId="19" xfId="21" applyNumberFormat="1" applyFont="1" applyBorder="1" applyAlignment="1">
      <alignment horizontal="center" vertical="center"/>
      <protection/>
    </xf>
    <xf numFmtId="2" fontId="38" fillId="0" borderId="19" xfId="21" applyNumberFormat="1" applyFont="1" applyFill="1" applyBorder="1" applyAlignment="1">
      <alignment horizontal="center" vertical="center"/>
      <protection/>
    </xf>
    <xf numFmtId="2" fontId="38" fillId="0" borderId="20" xfId="21" applyNumberFormat="1" applyFont="1" applyBorder="1" applyAlignment="1">
      <alignment horizontal="center" vertical="center"/>
      <protection/>
    </xf>
    <xf numFmtId="0" fontId="36" fillId="0" borderId="18" xfId="21" applyFont="1" applyBorder="1" applyAlignment="1">
      <alignment horizontal="center" vertical="center"/>
      <protection/>
    </xf>
    <xf numFmtId="164" fontId="38" fillId="0" borderId="19" xfId="21" applyNumberFormat="1" applyFont="1" applyFill="1" applyBorder="1" applyAlignment="1">
      <alignment horizontal="center" vertical="center"/>
      <protection/>
    </xf>
    <xf numFmtId="3" fontId="36" fillId="0" borderId="48" xfId="21" applyNumberFormat="1" applyFont="1" applyFill="1" applyBorder="1" applyAlignment="1">
      <alignment horizontal="center" vertical="center"/>
      <protection/>
    </xf>
    <xf numFmtId="1" fontId="38" fillId="0" borderId="20" xfId="21" applyNumberFormat="1" applyFont="1" applyFill="1" applyBorder="1" applyAlignment="1">
      <alignment horizontal="center" vertical="center"/>
      <protection/>
    </xf>
    <xf numFmtId="2" fontId="37" fillId="0" borderId="48" xfId="21" applyNumberFormat="1" applyFont="1" applyFill="1" applyBorder="1" applyAlignment="1">
      <alignment horizontal="center" vertical="center"/>
      <protection/>
    </xf>
    <xf numFmtId="2" fontId="38" fillId="0" borderId="20" xfId="21" applyNumberFormat="1" applyFont="1" applyFill="1" applyBorder="1" applyAlignment="1">
      <alignment horizontal="center" vertical="center"/>
      <protection/>
    </xf>
    <xf numFmtId="3" fontId="36" fillId="0" borderId="32" xfId="21" applyNumberFormat="1" applyFont="1" applyFill="1" applyBorder="1" applyAlignment="1">
      <alignment horizontal="center" vertical="center"/>
      <protection/>
    </xf>
    <xf numFmtId="0" fontId="36" fillId="0" borderId="0" xfId="21" applyNumberFormat="1" applyFont="1" applyFill="1" applyBorder="1" applyAlignment="1">
      <alignment horizontal="center" vertical="center"/>
      <protection/>
    </xf>
    <xf numFmtId="3" fontId="36" fillId="0" borderId="23" xfId="21" applyNumberFormat="1" applyFont="1" applyFill="1" applyBorder="1" applyAlignment="1">
      <alignment horizontal="center" vertical="center"/>
      <protection/>
    </xf>
    <xf numFmtId="2" fontId="36" fillId="0" borderId="13" xfId="21" applyNumberFormat="1" applyFont="1" applyFill="1" applyBorder="1" applyAlignment="1">
      <alignment horizontal="center" vertical="center"/>
      <protection/>
    </xf>
    <xf numFmtId="2" fontId="36" fillId="0" borderId="13" xfId="21" applyNumberFormat="1" applyFont="1" applyBorder="1" applyAlignment="1">
      <alignment horizontal="center" vertical="center"/>
      <protection/>
    </xf>
    <xf numFmtId="2" fontId="36" fillId="0" borderId="14" xfId="21" applyNumberFormat="1" applyFont="1" applyBorder="1" applyAlignment="1">
      <alignment horizontal="center" vertical="center"/>
      <protection/>
    </xf>
    <xf numFmtId="2" fontId="38" fillId="0" borderId="14" xfId="21" applyNumberFormat="1" applyFont="1" applyFill="1" applyBorder="1" applyAlignment="1">
      <alignment horizontal="center" vertical="center"/>
      <protection/>
    </xf>
    <xf numFmtId="2" fontId="38" fillId="0" borderId="24" xfId="21" applyNumberFormat="1" applyFont="1" applyFill="1" applyBorder="1" applyAlignment="1">
      <alignment horizontal="center" vertical="center"/>
      <protection/>
    </xf>
    <xf numFmtId="3" fontId="36" fillId="0" borderId="13" xfId="21" applyNumberFormat="1" applyFont="1" applyFill="1" applyBorder="1" applyAlignment="1">
      <alignment horizontal="center" vertical="center"/>
      <protection/>
    </xf>
    <xf numFmtId="3" fontId="38" fillId="0" borderId="14" xfId="21" applyNumberFormat="1" applyFont="1" applyFill="1" applyBorder="1" applyAlignment="1">
      <alignment horizontal="center" vertical="center"/>
      <protection/>
    </xf>
    <xf numFmtId="191" fontId="36" fillId="0" borderId="33" xfId="21" applyNumberFormat="1" applyFont="1" applyFill="1" applyBorder="1" applyAlignment="1">
      <alignment horizontal="center" vertical="center"/>
      <protection/>
    </xf>
    <xf numFmtId="191" fontId="38" fillId="0" borderId="24" xfId="21" applyNumberFormat="1" applyFont="1" applyFill="1" applyBorder="1" applyAlignment="1">
      <alignment horizontal="center" vertical="center"/>
      <protection/>
    </xf>
    <xf numFmtId="2" fontId="36" fillId="0" borderId="33" xfId="21" applyNumberFormat="1" applyFont="1" applyFill="1" applyBorder="1" applyAlignment="1">
      <alignment horizontal="center" vertical="center"/>
      <protection/>
    </xf>
    <xf numFmtId="3" fontId="36" fillId="0" borderId="34" xfId="21" applyNumberFormat="1" applyFont="1" applyFill="1" applyBorder="1" applyAlignment="1">
      <alignment horizontal="center" vertical="center"/>
      <protection/>
    </xf>
    <xf numFmtId="168" fontId="37" fillId="0" borderId="0" xfId="21" applyNumberFormat="1" applyFont="1" applyFill="1" applyBorder="1" applyAlignment="1">
      <alignment horizontal="center" vertical="center"/>
      <protection/>
    </xf>
    <xf numFmtId="10" fontId="36" fillId="0" borderId="0" xfId="21" applyNumberFormat="1" applyFont="1" applyFill="1" applyBorder="1" applyAlignment="1">
      <alignment vertical="center"/>
      <protection/>
    </xf>
    <xf numFmtId="10" fontId="36" fillId="0" borderId="0" xfId="21" applyNumberFormat="1" applyFont="1" applyFill="1" applyBorder="1" applyAlignment="1">
      <alignment horizontal="center" vertical="center"/>
      <protection/>
    </xf>
    <xf numFmtId="2" fontId="38" fillId="0" borderId="0" xfId="21" applyNumberFormat="1" applyFont="1" applyFill="1" applyBorder="1" applyAlignment="1">
      <alignment horizontal="center" vertical="center"/>
      <protection/>
    </xf>
    <xf numFmtId="2" fontId="36" fillId="0" borderId="0" xfId="21" applyNumberFormat="1" applyFont="1" applyFill="1" applyBorder="1" applyAlignment="1">
      <alignment horizontal="left" vertical="center"/>
      <protection/>
    </xf>
    <xf numFmtId="3" fontId="38" fillId="0" borderId="0" xfId="21" applyNumberFormat="1" applyFont="1" applyFill="1" applyBorder="1" applyAlignment="1">
      <alignment horizontal="center" vertical="center"/>
      <protection/>
    </xf>
    <xf numFmtId="3" fontId="36" fillId="0" borderId="0" xfId="21" applyNumberFormat="1" applyFont="1" applyFill="1" applyBorder="1" applyAlignment="1">
      <alignment horizontal="center" vertical="center"/>
      <protection/>
    </xf>
    <xf numFmtId="10" fontId="20" fillId="0" borderId="0" xfId="0" applyNumberFormat="1" applyFont="1" applyBorder="1" applyAlignment="1">
      <alignment horizontal="left" vertical="center"/>
    </xf>
    <xf numFmtId="0" fontId="22" fillId="3" borderId="37" xfId="0" applyFont="1" applyFill="1" applyBorder="1" applyAlignment="1">
      <alignment horizontal="center" vertical="center"/>
    </xf>
    <xf numFmtId="1" fontId="21" fillId="3" borderId="27" xfId="0" applyNumberFormat="1" applyFont="1" applyFill="1" applyBorder="1" applyAlignment="1">
      <alignment horizontal="center" vertical="center"/>
    </xf>
    <xf numFmtId="37" fontId="37" fillId="3" borderId="37" xfId="21" applyNumberFormat="1" applyFont="1" applyFill="1" applyBorder="1" applyAlignment="1" applyProtection="1">
      <alignment horizontal="center" vertical="center"/>
      <protection/>
    </xf>
    <xf numFmtId="1" fontId="38" fillId="3" borderId="27" xfId="21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14" fontId="36" fillId="0" borderId="17" xfId="0" applyNumberFormat="1" applyFont="1" applyFill="1" applyBorder="1" applyAlignment="1" quotePrefix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1" fontId="36" fillId="0" borderId="48" xfId="0" applyNumberFormat="1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0" borderId="23" xfId="0" applyNumberFormat="1" applyFont="1" applyFill="1" applyBorder="1" applyAlignment="1">
      <alignment horizontal="center" vertical="center"/>
    </xf>
    <xf numFmtId="1" fontId="36" fillId="0" borderId="33" xfId="0" applyNumberFormat="1" applyFont="1" applyFill="1" applyBorder="1" applyAlignment="1">
      <alignment horizontal="center" vertical="center"/>
    </xf>
    <xf numFmtId="0" fontId="36" fillId="0" borderId="13" xfId="0" applyNumberFormat="1" applyFont="1" applyFill="1" applyBorder="1" applyAlignment="1">
      <alignment horizontal="center" vertical="center"/>
    </xf>
    <xf numFmtId="1" fontId="36" fillId="0" borderId="13" xfId="0" applyNumberFormat="1" applyFont="1" applyFill="1" applyBorder="1" applyAlignment="1">
      <alignment horizontal="center" vertical="center"/>
    </xf>
    <xf numFmtId="1" fontId="36" fillId="0" borderId="13" xfId="0" applyNumberFormat="1" applyFont="1" applyBorder="1" applyAlignment="1">
      <alignment horizontal="center" vertical="center"/>
    </xf>
    <xf numFmtId="1" fontId="36" fillId="0" borderId="14" xfId="0" applyNumberFormat="1" applyFont="1" applyBorder="1" applyAlignment="1">
      <alignment horizontal="center" vertical="center"/>
    </xf>
    <xf numFmtId="1" fontId="38" fillId="0" borderId="14" xfId="0" applyNumberFormat="1" applyFont="1" applyFill="1" applyBorder="1" applyAlignment="1">
      <alignment horizontal="center" vertical="center"/>
    </xf>
    <xf numFmtId="1" fontId="38" fillId="0" borderId="24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8" fillId="0" borderId="24" xfId="0" applyNumberFormat="1" applyFont="1" applyFill="1" applyBorder="1" applyAlignment="1">
      <alignment horizontal="center" vertical="center"/>
    </xf>
    <xf numFmtId="49" fontId="36" fillId="0" borderId="33" xfId="0" applyNumberFormat="1" applyFont="1" applyFill="1" applyBorder="1" applyAlignment="1">
      <alignment horizontal="center" vertical="center"/>
    </xf>
    <xf numFmtId="5" fontId="36" fillId="0" borderId="24" xfId="0" applyNumberFormat="1" applyFont="1" applyFill="1" applyBorder="1" applyAlignment="1">
      <alignment horizontal="center" vertical="center"/>
    </xf>
    <xf numFmtId="2" fontId="36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 quotePrefix="1">
      <alignment horizontal="center" vertical="center"/>
    </xf>
    <xf numFmtId="0" fontId="36" fillId="0" borderId="28" xfId="0" applyNumberFormat="1" applyFont="1" applyFill="1" applyBorder="1" applyAlignment="1">
      <alignment horizontal="center" vertical="center"/>
    </xf>
    <xf numFmtId="170" fontId="37" fillId="0" borderId="35" xfId="0" applyNumberFormat="1" applyFont="1" applyFill="1" applyBorder="1" applyAlignment="1">
      <alignment horizontal="center" vertical="center"/>
    </xf>
    <xf numFmtId="170" fontId="37" fillId="0" borderId="6" xfId="0" applyNumberFormat="1" applyFont="1" applyFill="1" applyBorder="1" applyAlignment="1">
      <alignment horizontal="center" vertical="center"/>
    </xf>
    <xf numFmtId="170" fontId="40" fillId="0" borderId="6" xfId="0" applyNumberFormat="1" applyFont="1" applyFill="1" applyBorder="1" applyAlignment="1">
      <alignment horizontal="center" vertical="center"/>
    </xf>
    <xf numFmtId="170" fontId="37" fillId="0" borderId="6" xfId="0" applyNumberFormat="1" applyFont="1" applyBorder="1" applyAlignment="1">
      <alignment horizontal="center" vertical="center"/>
    </xf>
    <xf numFmtId="4" fontId="37" fillId="0" borderId="6" xfId="0" applyNumberFormat="1" applyFont="1" applyBorder="1" applyAlignment="1">
      <alignment horizontal="center" vertical="center"/>
    </xf>
    <xf numFmtId="0" fontId="38" fillId="0" borderId="26" xfId="0" applyNumberFormat="1" applyFont="1" applyBorder="1" applyAlignment="1">
      <alignment horizontal="center" vertical="center"/>
    </xf>
    <xf numFmtId="3" fontId="37" fillId="0" borderId="6" xfId="0" applyNumberFormat="1" applyFont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3" fontId="37" fillId="0" borderId="35" xfId="0" applyNumberFormat="1" applyFont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170" fontId="37" fillId="0" borderId="26" xfId="0" applyNumberFormat="1" applyFont="1" applyFill="1" applyBorder="1" applyAlignment="1">
      <alignment horizontal="center" vertical="center"/>
    </xf>
    <xf numFmtId="2" fontId="37" fillId="0" borderId="21" xfId="0" applyNumberFormat="1" applyFont="1" applyFill="1" applyBorder="1" applyAlignment="1">
      <alignment horizontal="center" vertical="center"/>
    </xf>
    <xf numFmtId="2" fontId="37" fillId="0" borderId="20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36" fillId="0" borderId="29" xfId="0" applyNumberFormat="1" applyFont="1" applyFill="1" applyBorder="1" applyAlignment="1">
      <alignment horizontal="center" vertical="center"/>
    </xf>
    <xf numFmtId="170" fontId="37" fillId="0" borderId="37" xfId="0" applyNumberFormat="1" applyFont="1" applyFill="1" applyBorder="1" applyAlignment="1">
      <alignment horizontal="center" vertical="center"/>
    </xf>
    <xf numFmtId="170" fontId="37" fillId="0" borderId="10" xfId="0" applyNumberFormat="1" applyFont="1" applyFill="1" applyBorder="1" applyAlignment="1">
      <alignment horizontal="center" vertical="center"/>
    </xf>
    <xf numFmtId="170" fontId="40" fillId="0" borderId="10" xfId="0" applyNumberFormat="1" applyFont="1" applyFill="1" applyBorder="1" applyAlignment="1">
      <alignment horizontal="center" vertical="center"/>
    </xf>
    <xf numFmtId="170" fontId="37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 quotePrefix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2" fontId="37" fillId="0" borderId="11" xfId="0" applyNumberFormat="1" applyFont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3" fontId="37" fillId="0" borderId="37" xfId="0" applyNumberFormat="1" applyFont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170" fontId="37" fillId="0" borderId="27" xfId="0" applyNumberFormat="1" applyFont="1" applyFill="1" applyBorder="1" applyAlignment="1">
      <alignment horizontal="center" vertical="center"/>
    </xf>
    <xf numFmtId="2" fontId="37" fillId="0" borderId="12" xfId="0" applyNumberFormat="1" applyFont="1" applyFill="1" applyBorder="1" applyAlignment="1">
      <alignment horizontal="center" vertical="center"/>
    </xf>
    <xf numFmtId="2" fontId="37" fillId="0" borderId="27" xfId="0" applyNumberFormat="1" applyFont="1" applyFill="1" applyBorder="1" applyAlignment="1">
      <alignment horizontal="center" vertical="center"/>
    </xf>
    <xf numFmtId="0" fontId="36" fillId="0" borderId="38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3" fontId="37" fillId="0" borderId="37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2" fontId="37" fillId="0" borderId="11" xfId="0" applyNumberFormat="1" applyFont="1" applyFill="1" applyBorder="1" applyAlignment="1">
      <alignment horizontal="center" vertical="center"/>
    </xf>
    <xf numFmtId="170" fontId="41" fillId="0" borderId="10" xfId="0" applyNumberFormat="1" applyFont="1" applyFill="1" applyBorder="1" applyAlignment="1">
      <alignment horizontal="center" vertical="center"/>
    </xf>
    <xf numFmtId="0" fontId="36" fillId="0" borderId="39" xfId="0" applyNumberFormat="1" applyFont="1" applyFill="1" applyBorder="1" applyAlignment="1">
      <alignment horizontal="center" vertical="center"/>
    </xf>
    <xf numFmtId="170" fontId="37" fillId="0" borderId="45" xfId="0" applyNumberFormat="1" applyFont="1" applyFill="1" applyBorder="1" applyAlignment="1">
      <alignment horizontal="center" vertical="center"/>
    </xf>
    <xf numFmtId="170" fontId="37" fillId="0" borderId="40" xfId="0" applyNumberFormat="1" applyFont="1" applyFill="1" applyBorder="1" applyAlignment="1">
      <alignment horizontal="center" vertical="center"/>
    </xf>
    <xf numFmtId="170" fontId="40" fillId="0" borderId="40" xfId="0" applyNumberFormat="1" applyFont="1" applyFill="1" applyBorder="1" applyAlignment="1">
      <alignment horizontal="center" vertical="center"/>
    </xf>
    <xf numFmtId="170" fontId="37" fillId="0" borderId="40" xfId="0" applyNumberFormat="1" applyFont="1" applyBorder="1" applyAlignment="1">
      <alignment horizontal="center" vertical="center"/>
    </xf>
    <xf numFmtId="4" fontId="37" fillId="0" borderId="40" xfId="0" applyNumberFormat="1" applyFont="1" applyBorder="1" applyAlignment="1">
      <alignment horizontal="center" vertical="center"/>
    </xf>
    <xf numFmtId="2" fontId="37" fillId="0" borderId="41" xfId="0" applyNumberFormat="1" applyFont="1" applyBorder="1" applyAlignment="1">
      <alignment horizontal="center" vertical="center"/>
    </xf>
    <xf numFmtId="2" fontId="38" fillId="0" borderId="41" xfId="0" applyNumberFormat="1" applyFont="1" applyFill="1" applyBorder="1" applyAlignment="1">
      <alignment horizontal="center" vertical="center"/>
    </xf>
    <xf numFmtId="0" fontId="38" fillId="0" borderId="43" xfId="0" applyNumberFormat="1" applyFont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170" fontId="37" fillId="0" borderId="43" xfId="0" applyNumberFormat="1" applyFont="1" applyFill="1" applyBorder="1" applyAlignment="1">
      <alignment horizontal="center" vertical="center"/>
    </xf>
    <xf numFmtId="2" fontId="37" fillId="0" borderId="63" xfId="0" applyNumberFormat="1" applyFont="1" applyFill="1" applyBorder="1" applyAlignment="1">
      <alignment horizontal="center" vertical="center"/>
    </xf>
    <xf numFmtId="2" fontId="37" fillId="0" borderId="43" xfId="0" applyNumberFormat="1" applyFont="1" applyFill="1" applyBorder="1" applyAlignment="1">
      <alignment horizontal="center" vertical="center"/>
    </xf>
    <xf numFmtId="0" fontId="36" fillId="0" borderId="47" xfId="0" applyNumberFormat="1" applyFont="1" applyFill="1" applyBorder="1" applyAlignment="1">
      <alignment horizontal="center" vertical="center"/>
    </xf>
    <xf numFmtId="3" fontId="36" fillId="0" borderId="17" xfId="0" applyNumberFormat="1" applyFont="1" applyFill="1" applyBorder="1" applyAlignment="1">
      <alignment horizontal="center" vertical="center"/>
    </xf>
    <xf numFmtId="168" fontId="36" fillId="0" borderId="48" xfId="0" applyNumberFormat="1" applyFont="1" applyFill="1" applyBorder="1" applyAlignment="1">
      <alignment horizontal="center" vertical="center"/>
    </xf>
    <xf numFmtId="168" fontId="36" fillId="0" borderId="18" xfId="0" applyNumberFormat="1" applyFont="1" applyFill="1" applyBorder="1" applyAlignment="1">
      <alignment horizontal="center" vertical="center"/>
    </xf>
    <xf numFmtId="170" fontId="36" fillId="0" borderId="18" xfId="0" applyNumberFormat="1" applyFont="1" applyFill="1" applyBorder="1" applyAlignment="1">
      <alignment horizontal="center" vertical="center"/>
    </xf>
    <xf numFmtId="170" fontId="36" fillId="0" borderId="18" xfId="0" applyNumberFormat="1" applyFont="1" applyBorder="1" applyAlignment="1">
      <alignment horizontal="center" vertical="center"/>
    </xf>
    <xf numFmtId="4" fontId="36" fillId="0" borderId="18" xfId="0" applyNumberFormat="1" applyFont="1" applyBorder="1" applyAlignment="1">
      <alignment horizontal="center" vertical="center"/>
    </xf>
    <xf numFmtId="2" fontId="36" fillId="0" borderId="19" xfId="0" applyNumberFormat="1" applyFont="1" applyBorder="1" applyAlignment="1">
      <alignment horizontal="center" vertical="center"/>
    </xf>
    <xf numFmtId="2" fontId="38" fillId="0" borderId="19" xfId="0" applyNumberFormat="1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8" fillId="0" borderId="19" xfId="0" applyNumberFormat="1" applyFont="1" applyFill="1" applyBorder="1" applyAlignment="1">
      <alignment horizontal="center" vertical="center"/>
    </xf>
    <xf numFmtId="3" fontId="36" fillId="0" borderId="48" xfId="0" applyNumberFormat="1" applyFont="1" applyBorder="1" applyAlignment="1">
      <alignment horizontal="center" vertical="center"/>
    </xf>
    <xf numFmtId="3" fontId="38" fillId="0" borderId="20" xfId="0" applyNumberFormat="1" applyFont="1" applyFill="1" applyBorder="1" applyAlignment="1">
      <alignment horizontal="center" vertical="center"/>
    </xf>
    <xf numFmtId="170" fontId="36" fillId="0" borderId="48" xfId="0" applyNumberFormat="1" applyFont="1" applyFill="1" applyBorder="1" applyAlignment="1">
      <alignment horizontal="center" vertical="center"/>
    </xf>
    <xf numFmtId="170" fontId="36" fillId="0" borderId="20" xfId="0" applyNumberFormat="1" applyFont="1" applyFill="1" applyBorder="1" applyAlignment="1">
      <alignment horizontal="center" vertical="center"/>
    </xf>
    <xf numFmtId="2" fontId="36" fillId="0" borderId="21" xfId="0" applyNumberFormat="1" applyFont="1" applyFill="1" applyBorder="1" applyAlignment="1">
      <alignment horizontal="center" vertical="center"/>
    </xf>
    <xf numFmtId="2" fontId="36" fillId="0" borderId="20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3" fontId="36" fillId="0" borderId="23" xfId="0" applyNumberFormat="1" applyFont="1" applyFill="1" applyBorder="1" applyAlignment="1" quotePrefix="1">
      <alignment horizontal="center" vertical="center"/>
    </xf>
    <xf numFmtId="170" fontId="36" fillId="0" borderId="33" xfId="0" applyNumberFormat="1" applyFont="1" applyFill="1" applyBorder="1" applyAlignment="1">
      <alignment horizontal="center" vertical="center"/>
    </xf>
    <xf numFmtId="170" fontId="36" fillId="0" borderId="13" xfId="0" applyNumberFormat="1" applyFont="1" applyFill="1" applyBorder="1" applyAlignment="1">
      <alignment horizontal="center" vertical="center"/>
    </xf>
    <xf numFmtId="170" fontId="36" fillId="0" borderId="13" xfId="0" applyNumberFormat="1" applyFont="1" applyBorder="1" applyAlignment="1">
      <alignment horizontal="center" vertical="center"/>
    </xf>
    <xf numFmtId="4" fontId="36" fillId="0" borderId="13" xfId="0" applyNumberFormat="1" applyFont="1" applyFill="1" applyBorder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3" fontId="37" fillId="0" borderId="13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37" fillId="0" borderId="33" xfId="0" applyNumberFormat="1" applyFont="1" applyFill="1" applyBorder="1" applyAlignment="1">
      <alignment horizontal="center" vertical="center"/>
    </xf>
    <xf numFmtId="3" fontId="38" fillId="0" borderId="24" xfId="0" applyNumberFormat="1" applyFont="1" applyFill="1" applyBorder="1" applyAlignment="1">
      <alignment horizontal="center" vertical="center"/>
    </xf>
    <xf numFmtId="170" fontId="36" fillId="0" borderId="24" xfId="0" applyNumberFormat="1" applyFont="1" applyFill="1" applyBorder="1" applyAlignment="1">
      <alignment horizontal="center" vertical="center"/>
    </xf>
    <xf numFmtId="2" fontId="36" fillId="0" borderId="24" xfId="0" applyNumberFormat="1" applyFont="1" applyFill="1" applyBorder="1" applyAlignment="1">
      <alignment horizontal="center" vertical="center"/>
    </xf>
    <xf numFmtId="3" fontId="36" fillId="0" borderId="3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37" fillId="3" borderId="37" xfId="0" applyNumberFormat="1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0" fontId="36" fillId="0" borderId="0" xfId="23" applyFont="1" applyFill="1" applyBorder="1" applyAlignment="1">
      <alignment horizontal="left" vertical="center"/>
      <protection/>
    </xf>
    <xf numFmtId="0" fontId="37" fillId="0" borderId="0" xfId="23" applyFont="1" applyFill="1" applyBorder="1" applyAlignment="1">
      <alignment horizontal="left" vertical="center"/>
      <protection/>
    </xf>
    <xf numFmtId="0" fontId="36" fillId="0" borderId="17" xfId="23" applyFont="1" applyFill="1" applyBorder="1" applyAlignment="1" quotePrefix="1">
      <alignment horizontal="center" vertical="center"/>
      <protection/>
    </xf>
    <xf numFmtId="14" fontId="36" fillId="0" borderId="48" xfId="23" applyNumberFormat="1" applyFont="1" applyFill="1" applyBorder="1" applyAlignment="1">
      <alignment horizontal="left" vertical="center"/>
      <protection/>
    </xf>
    <xf numFmtId="0" fontId="36" fillId="0" borderId="18" xfId="23" applyFont="1" applyFill="1" applyBorder="1" applyAlignment="1">
      <alignment horizontal="center" vertical="center"/>
      <protection/>
    </xf>
    <xf numFmtId="168" fontId="36" fillId="0" borderId="18" xfId="23" applyNumberFormat="1" applyFont="1" applyFill="1" applyBorder="1" applyAlignment="1">
      <alignment horizontal="center" vertical="center"/>
      <protection/>
    </xf>
    <xf numFmtId="170" fontId="36" fillId="0" borderId="18" xfId="23" applyNumberFormat="1" applyFont="1" applyFill="1" applyBorder="1" applyAlignment="1">
      <alignment horizontal="center" vertical="center"/>
      <protection/>
    </xf>
    <xf numFmtId="170" fontId="36" fillId="0" borderId="18" xfId="23" applyNumberFormat="1" applyFont="1" applyBorder="1" applyAlignment="1">
      <alignment horizontal="center" vertical="center"/>
      <protection/>
    </xf>
    <xf numFmtId="2" fontId="36" fillId="0" borderId="18" xfId="23" applyNumberFormat="1" applyFont="1" applyBorder="1" applyAlignment="1">
      <alignment horizontal="center" vertical="center"/>
      <protection/>
    </xf>
    <xf numFmtId="2" fontId="36" fillId="0" borderId="19" xfId="23" applyNumberFormat="1" applyFont="1" applyBorder="1" applyAlignment="1">
      <alignment horizontal="center" vertical="center"/>
      <protection/>
    </xf>
    <xf numFmtId="2" fontId="38" fillId="0" borderId="19" xfId="23" applyNumberFormat="1" applyFont="1" applyBorder="1" applyAlignment="1">
      <alignment horizontal="center" vertical="center"/>
      <protection/>
    </xf>
    <xf numFmtId="2" fontId="38" fillId="0" borderId="20" xfId="23" applyNumberFormat="1" applyFont="1" applyBorder="1" applyAlignment="1">
      <alignment horizontal="center" vertical="center"/>
      <protection/>
    </xf>
    <xf numFmtId="0" fontId="36" fillId="0" borderId="18" xfId="23" applyFont="1" applyBorder="1" applyAlignment="1">
      <alignment horizontal="left" vertical="center"/>
      <protection/>
    </xf>
    <xf numFmtId="0" fontId="38" fillId="0" borderId="19" xfId="23" applyFont="1" applyFill="1" applyBorder="1" applyAlignment="1">
      <alignment horizontal="center" vertical="center"/>
      <protection/>
    </xf>
    <xf numFmtId="1" fontId="36" fillId="0" borderId="18" xfId="23" applyNumberFormat="1" applyFont="1" applyBorder="1" applyAlignment="1">
      <alignment horizontal="left" vertical="center"/>
      <protection/>
    </xf>
    <xf numFmtId="1" fontId="38" fillId="0" borderId="20" xfId="23" applyNumberFormat="1" applyFont="1" applyFill="1" applyBorder="1" applyAlignment="1">
      <alignment horizontal="center" vertical="center"/>
      <protection/>
    </xf>
    <xf numFmtId="0" fontId="36" fillId="0" borderId="60" xfId="23" applyFont="1" applyFill="1" applyBorder="1" applyAlignment="1">
      <alignment horizontal="left" vertical="center"/>
      <protection/>
    </xf>
    <xf numFmtId="0" fontId="36" fillId="0" borderId="19" xfId="23" applyFont="1" applyFill="1" applyBorder="1" applyAlignment="1">
      <alignment horizontal="center" vertical="center"/>
      <protection/>
    </xf>
    <xf numFmtId="0" fontId="36" fillId="0" borderId="48" xfId="23" applyFont="1" applyFill="1" applyBorder="1" applyAlignment="1">
      <alignment horizontal="left" vertical="center"/>
      <protection/>
    </xf>
    <xf numFmtId="0" fontId="36" fillId="0" borderId="20" xfId="23" applyFont="1" applyFill="1" applyBorder="1" applyAlignment="1">
      <alignment horizontal="center" vertical="center"/>
      <protection/>
    </xf>
    <xf numFmtId="0" fontId="36" fillId="0" borderId="32" xfId="23" applyFont="1" applyFill="1" applyBorder="1" applyAlignment="1">
      <alignment horizontal="center" vertical="center"/>
      <protection/>
    </xf>
    <xf numFmtId="2" fontId="36" fillId="0" borderId="0" xfId="23" applyNumberFormat="1" applyFont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 vertical="center"/>
      <protection/>
    </xf>
    <xf numFmtId="0" fontId="36" fillId="0" borderId="23" xfId="23" applyNumberFormat="1" applyFont="1" applyFill="1" applyBorder="1" applyAlignment="1">
      <alignment horizontal="center" vertical="center"/>
      <protection/>
    </xf>
    <xf numFmtId="1" fontId="36" fillId="0" borderId="33" xfId="23" applyNumberFormat="1" applyFont="1" applyFill="1" applyBorder="1" applyAlignment="1">
      <alignment horizontal="center" vertical="center"/>
      <protection/>
    </xf>
    <xf numFmtId="1" fontId="36" fillId="0" borderId="13" xfId="23" applyNumberFormat="1" applyFont="1" applyFill="1" applyBorder="1" applyAlignment="1">
      <alignment horizontal="center" vertical="center"/>
      <protection/>
    </xf>
    <xf numFmtId="1" fontId="36" fillId="0" borderId="13" xfId="23" applyNumberFormat="1" applyFont="1" applyBorder="1" applyAlignment="1">
      <alignment horizontal="center" vertical="center"/>
      <protection/>
    </xf>
    <xf numFmtId="1" fontId="36" fillId="0" borderId="14" xfId="23" applyNumberFormat="1" applyFont="1" applyBorder="1" applyAlignment="1">
      <alignment horizontal="center" vertical="center"/>
      <protection/>
    </xf>
    <xf numFmtId="1" fontId="38" fillId="0" borderId="14" xfId="23" applyNumberFormat="1" applyFont="1" applyBorder="1" applyAlignment="1">
      <alignment horizontal="center" vertical="center"/>
      <protection/>
    </xf>
    <xf numFmtId="1" fontId="38" fillId="0" borderId="24" xfId="23" applyNumberFormat="1" applyFont="1" applyBorder="1" applyAlignment="1">
      <alignment horizontal="center" vertical="center"/>
      <protection/>
    </xf>
    <xf numFmtId="0" fontId="36" fillId="0" borderId="14" xfId="23" applyFont="1" applyBorder="1" applyAlignment="1">
      <alignment horizontal="center" vertical="center"/>
      <protection/>
    </xf>
    <xf numFmtId="0" fontId="38" fillId="0" borderId="14" xfId="23" applyFont="1" applyFill="1" applyBorder="1" applyAlignment="1">
      <alignment horizontal="center" vertical="center"/>
      <protection/>
    </xf>
    <xf numFmtId="0" fontId="38" fillId="0" borderId="43" xfId="23" applyFont="1" applyFill="1" applyBorder="1" applyAlignment="1">
      <alignment horizontal="center" vertical="center"/>
      <protection/>
    </xf>
    <xf numFmtId="49" fontId="36" fillId="0" borderId="15" xfId="23" applyNumberFormat="1" applyFont="1" applyFill="1" applyBorder="1" applyAlignment="1">
      <alignment horizontal="center" vertical="center"/>
      <protection/>
    </xf>
    <xf numFmtId="0" fontId="36" fillId="0" borderId="14" xfId="23" applyFont="1" applyFill="1" applyBorder="1" applyAlignment="1">
      <alignment horizontal="center" vertical="center"/>
      <protection/>
    </xf>
    <xf numFmtId="0" fontId="36" fillId="0" borderId="24" xfId="23" applyFont="1" applyFill="1" applyBorder="1" applyAlignment="1">
      <alignment horizontal="center" vertical="center"/>
      <protection/>
    </xf>
    <xf numFmtId="0" fontId="38" fillId="0" borderId="16" xfId="23" applyFont="1" applyBorder="1" applyAlignment="1">
      <alignment horizontal="center" vertical="center"/>
      <protection/>
    </xf>
    <xf numFmtId="0" fontId="36" fillId="0" borderId="34" xfId="23" applyNumberFormat="1" applyFont="1" applyFill="1" applyBorder="1" applyAlignment="1" quotePrefix="1">
      <alignment horizontal="center" vertical="center"/>
      <protection/>
    </xf>
    <xf numFmtId="0" fontId="36" fillId="0" borderId="28" xfId="23" applyNumberFormat="1" applyFont="1" applyFill="1" applyBorder="1" applyAlignment="1">
      <alignment horizontal="center" vertical="center"/>
      <protection/>
    </xf>
    <xf numFmtId="168" fontId="37" fillId="0" borderId="35" xfId="23" applyNumberFormat="1" applyFont="1" applyFill="1" applyBorder="1" applyAlignment="1">
      <alignment horizontal="center" vertical="center"/>
      <protection/>
    </xf>
    <xf numFmtId="168" fontId="37" fillId="0" borderId="6" xfId="23" applyNumberFormat="1" applyFont="1" applyFill="1" applyBorder="1" applyAlignment="1">
      <alignment horizontal="center" vertical="center"/>
      <protection/>
    </xf>
    <xf numFmtId="170" fontId="37" fillId="0" borderId="6" xfId="23" applyNumberFormat="1" applyFont="1" applyFill="1" applyBorder="1" applyAlignment="1">
      <alignment horizontal="center" vertical="center"/>
      <protection/>
    </xf>
    <xf numFmtId="170" fontId="37" fillId="0" borderId="6" xfId="23" applyNumberFormat="1" applyFont="1" applyBorder="1" applyAlignment="1">
      <alignment horizontal="center" vertical="center"/>
      <protection/>
    </xf>
    <xf numFmtId="170" fontId="37" fillId="0" borderId="7" xfId="23" applyNumberFormat="1" applyFont="1" applyBorder="1" applyAlignment="1">
      <alignment horizontal="center" vertical="center"/>
      <protection/>
    </xf>
    <xf numFmtId="2" fontId="38" fillId="0" borderId="7" xfId="23" applyNumberFormat="1" applyFont="1" applyBorder="1" applyAlignment="1">
      <alignment horizontal="center" vertical="center"/>
      <protection/>
    </xf>
    <xf numFmtId="0" fontId="38" fillId="0" borderId="26" xfId="23" applyNumberFormat="1" applyFont="1" applyBorder="1" applyAlignment="1">
      <alignment horizontal="center" vertical="center"/>
      <protection/>
    </xf>
    <xf numFmtId="164" fontId="38" fillId="0" borderId="7" xfId="23" applyNumberFormat="1" applyFont="1" applyFill="1" applyBorder="1" applyAlignment="1">
      <alignment horizontal="center" vertical="center"/>
      <protection/>
    </xf>
    <xf numFmtId="1" fontId="37" fillId="0" borderId="7" xfId="23" applyNumberFormat="1" applyFont="1" applyFill="1" applyBorder="1" applyAlignment="1">
      <alignment horizontal="center" vertical="center"/>
      <protection/>
    </xf>
    <xf numFmtId="164" fontId="38" fillId="0" borderId="20" xfId="23" applyNumberFormat="1" applyFont="1" applyFill="1" applyBorder="1" applyAlignment="1">
      <alignment horizontal="center" vertical="center"/>
      <protection/>
    </xf>
    <xf numFmtId="170" fontId="37" fillId="0" borderId="8" xfId="23" applyNumberFormat="1" applyFont="1" applyFill="1" applyBorder="1" applyAlignment="1">
      <alignment horizontal="center" vertical="center"/>
      <protection/>
    </xf>
    <xf numFmtId="170" fontId="37" fillId="0" borderId="7" xfId="23" applyNumberFormat="1" applyFont="1" applyFill="1" applyBorder="1" applyAlignment="1">
      <alignment horizontal="center" vertical="center"/>
      <protection/>
    </xf>
    <xf numFmtId="2" fontId="37" fillId="0" borderId="26" xfId="23" applyNumberFormat="1" applyFont="1" applyFill="1" applyBorder="1" applyAlignment="1">
      <alignment horizontal="center" vertical="center"/>
      <protection/>
    </xf>
    <xf numFmtId="2" fontId="38" fillId="0" borderId="26" xfId="23" applyNumberFormat="1" applyFont="1" applyFill="1" applyBorder="1" applyAlignment="1">
      <alignment horizontal="center" vertical="center"/>
      <protection/>
    </xf>
    <xf numFmtId="0" fontId="36" fillId="0" borderId="36" xfId="23" applyNumberFormat="1" applyFont="1" applyFill="1" applyBorder="1" applyAlignment="1">
      <alignment horizontal="center" vertical="center"/>
      <protection/>
    </xf>
    <xf numFmtId="1" fontId="37" fillId="0" borderId="0" xfId="23" applyNumberFormat="1" applyFont="1" applyFill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 vertical="center"/>
      <protection/>
    </xf>
    <xf numFmtId="0" fontId="36" fillId="0" borderId="29" xfId="23" applyNumberFormat="1" applyFont="1" applyFill="1" applyBorder="1" applyAlignment="1">
      <alignment horizontal="center" vertical="center"/>
      <protection/>
    </xf>
    <xf numFmtId="168" fontId="37" fillId="0" borderId="37" xfId="23" applyNumberFormat="1" applyFont="1" applyFill="1" applyBorder="1" applyAlignment="1">
      <alignment horizontal="center" vertical="center"/>
      <protection/>
    </xf>
    <xf numFmtId="168" fontId="37" fillId="0" borderId="10" xfId="23" applyNumberFormat="1" applyFont="1" applyFill="1" applyBorder="1" applyAlignment="1">
      <alignment horizontal="center" vertical="center"/>
      <protection/>
    </xf>
    <xf numFmtId="170" fontId="37" fillId="0" borderId="10" xfId="23" applyNumberFormat="1" applyFont="1" applyFill="1" applyBorder="1" applyAlignment="1">
      <alignment horizontal="center" vertical="center"/>
      <protection/>
    </xf>
    <xf numFmtId="170" fontId="37" fillId="0" borderId="10" xfId="23" applyNumberFormat="1" applyFont="1" applyBorder="1" applyAlignment="1">
      <alignment horizontal="center" vertical="center"/>
      <protection/>
    </xf>
    <xf numFmtId="170" fontId="37" fillId="0" borderId="11" xfId="23" applyNumberFormat="1" applyFont="1" applyBorder="1" applyAlignment="1">
      <alignment horizontal="center" vertical="center"/>
      <protection/>
    </xf>
    <xf numFmtId="2" fontId="38" fillId="0" borderId="11" xfId="23" applyNumberFormat="1" applyFont="1" applyBorder="1" applyAlignment="1">
      <alignment horizontal="center" vertical="center"/>
      <protection/>
    </xf>
    <xf numFmtId="0" fontId="37" fillId="0" borderId="11" xfId="23" applyFont="1" applyFill="1" applyBorder="1" applyAlignment="1">
      <alignment horizontal="center" vertical="center"/>
      <protection/>
    </xf>
    <xf numFmtId="164" fontId="38" fillId="0" borderId="11" xfId="23" applyNumberFormat="1" applyFont="1" applyFill="1" applyBorder="1" applyAlignment="1">
      <alignment horizontal="center" vertical="center"/>
      <protection/>
    </xf>
    <xf numFmtId="1" fontId="37" fillId="0" borderId="11" xfId="23" applyNumberFormat="1" applyFont="1" applyFill="1" applyBorder="1" applyAlignment="1">
      <alignment horizontal="center" vertical="center"/>
      <protection/>
    </xf>
    <xf numFmtId="164" fontId="38" fillId="0" borderId="27" xfId="23" applyNumberFormat="1" applyFont="1" applyFill="1" applyBorder="1" applyAlignment="1">
      <alignment horizontal="center" vertical="center"/>
      <protection/>
    </xf>
    <xf numFmtId="2" fontId="37" fillId="0" borderId="27" xfId="23" applyNumberFormat="1" applyFont="1" applyFill="1" applyBorder="1" applyAlignment="1">
      <alignment horizontal="center" vertical="center"/>
      <protection/>
    </xf>
    <xf numFmtId="0" fontId="36" fillId="0" borderId="38" xfId="23" applyNumberFormat="1" applyFont="1" applyFill="1" applyBorder="1" applyAlignment="1">
      <alignment horizontal="center" vertical="center"/>
      <protection/>
    </xf>
    <xf numFmtId="170" fontId="37" fillId="0" borderId="11" xfId="23" applyNumberFormat="1" applyFont="1" applyFill="1" applyBorder="1" applyAlignment="1">
      <alignment horizontal="center" vertical="center"/>
      <protection/>
    </xf>
    <xf numFmtId="2" fontId="38" fillId="0" borderId="11" xfId="23" applyNumberFormat="1" applyFont="1" applyFill="1" applyBorder="1" applyAlignment="1">
      <alignment horizontal="center" vertical="center"/>
      <protection/>
    </xf>
    <xf numFmtId="0" fontId="38" fillId="0" borderId="26" xfId="23" applyNumberFormat="1" applyFont="1" applyFill="1" applyBorder="1" applyAlignment="1">
      <alignment horizontal="center" vertical="center"/>
      <protection/>
    </xf>
    <xf numFmtId="0" fontId="37" fillId="0" borderId="11" xfId="23" applyFont="1" applyBorder="1" applyAlignment="1">
      <alignment horizontal="center" vertical="center"/>
      <protection/>
    </xf>
    <xf numFmtId="0" fontId="36" fillId="0" borderId="39" xfId="23" applyNumberFormat="1" applyFont="1" applyFill="1" applyBorder="1" applyAlignment="1">
      <alignment horizontal="center" vertical="center"/>
      <protection/>
    </xf>
    <xf numFmtId="168" fontId="37" fillId="0" borderId="45" xfId="23" applyNumberFormat="1" applyFont="1" applyFill="1" applyBorder="1" applyAlignment="1">
      <alignment horizontal="center" vertical="center"/>
      <protection/>
    </xf>
    <xf numFmtId="168" fontId="37" fillId="0" borderId="40" xfId="23" applyNumberFormat="1" applyFont="1" applyFill="1" applyBorder="1" applyAlignment="1">
      <alignment horizontal="center" vertical="center"/>
      <protection/>
    </xf>
    <xf numFmtId="170" fontId="37" fillId="0" borderId="40" xfId="23" applyNumberFormat="1" applyFont="1" applyFill="1" applyBorder="1" applyAlignment="1">
      <alignment horizontal="center" vertical="center"/>
      <protection/>
    </xf>
    <xf numFmtId="170" fontId="37" fillId="0" borderId="40" xfId="23" applyNumberFormat="1" applyFont="1" applyBorder="1" applyAlignment="1">
      <alignment horizontal="center" vertical="center"/>
      <protection/>
    </xf>
    <xf numFmtId="170" fontId="37" fillId="0" borderId="41" xfId="23" applyNumberFormat="1" applyFont="1" applyBorder="1" applyAlignment="1">
      <alignment horizontal="center" vertical="center"/>
      <protection/>
    </xf>
    <xf numFmtId="2" fontId="38" fillId="0" borderId="41" xfId="23" applyNumberFormat="1" applyFont="1" applyBorder="1" applyAlignment="1">
      <alignment horizontal="center" vertical="center"/>
      <protection/>
    </xf>
    <xf numFmtId="164" fontId="38" fillId="0" borderId="41" xfId="23" applyNumberFormat="1" applyFont="1" applyFill="1" applyBorder="1" applyAlignment="1">
      <alignment horizontal="center" vertical="center"/>
      <protection/>
    </xf>
    <xf numFmtId="1" fontId="37" fillId="0" borderId="41" xfId="23" applyNumberFormat="1" applyFont="1" applyFill="1" applyBorder="1" applyAlignment="1">
      <alignment horizontal="center" vertical="center"/>
      <protection/>
    </xf>
    <xf numFmtId="164" fontId="38" fillId="0" borderId="24" xfId="23" applyNumberFormat="1" applyFont="1" applyFill="1" applyBorder="1" applyAlignment="1">
      <alignment horizontal="center" vertical="center"/>
      <protection/>
    </xf>
    <xf numFmtId="170" fontId="37" fillId="0" borderId="44" xfId="23" applyNumberFormat="1" applyFont="1" applyFill="1" applyBorder="1" applyAlignment="1">
      <alignment horizontal="center" vertical="center"/>
      <protection/>
    </xf>
    <xf numFmtId="170" fontId="37" fillId="0" borderId="42" xfId="23" applyNumberFormat="1" applyFont="1" applyFill="1" applyBorder="1" applyAlignment="1">
      <alignment horizontal="center" vertical="center"/>
      <protection/>
    </xf>
    <xf numFmtId="2" fontId="37" fillId="0" borderId="43" xfId="23" applyNumberFormat="1" applyFont="1" applyFill="1" applyBorder="1" applyAlignment="1">
      <alignment horizontal="center" vertical="center"/>
      <protection/>
    </xf>
    <xf numFmtId="2" fontId="38" fillId="0" borderId="46" xfId="23" applyNumberFormat="1" applyFont="1" applyFill="1" applyBorder="1" applyAlignment="1">
      <alignment horizontal="center" vertical="center"/>
      <protection/>
    </xf>
    <xf numFmtId="0" fontId="36" fillId="0" borderId="47" xfId="23" applyNumberFormat="1" applyFont="1" applyFill="1" applyBorder="1" applyAlignment="1">
      <alignment horizontal="center" vertical="center"/>
      <protection/>
    </xf>
    <xf numFmtId="3" fontId="36" fillId="0" borderId="17" xfId="23" applyNumberFormat="1" applyFont="1" applyFill="1" applyBorder="1" applyAlignment="1">
      <alignment horizontal="center" vertical="center"/>
      <protection/>
    </xf>
    <xf numFmtId="168" fontId="36" fillId="0" borderId="48" xfId="23" applyNumberFormat="1" applyFont="1" applyFill="1" applyBorder="1" applyAlignment="1">
      <alignment horizontal="center" vertical="center"/>
      <protection/>
    </xf>
    <xf numFmtId="170" fontId="38" fillId="0" borderId="18" xfId="23" applyNumberFormat="1" applyFont="1" applyFill="1" applyBorder="1" applyAlignment="1">
      <alignment horizontal="center" vertical="center"/>
      <protection/>
    </xf>
    <xf numFmtId="0" fontId="36" fillId="0" borderId="19" xfId="23" applyFont="1" applyBorder="1" applyAlignment="1">
      <alignment horizontal="center" vertical="center"/>
      <protection/>
    </xf>
    <xf numFmtId="164" fontId="38" fillId="0" borderId="19" xfId="23" applyNumberFormat="1" applyFont="1" applyFill="1" applyBorder="1" applyAlignment="1">
      <alignment horizontal="center" vertical="center"/>
      <protection/>
    </xf>
    <xf numFmtId="1" fontId="36" fillId="0" borderId="19" xfId="23" applyNumberFormat="1" applyFont="1" applyFill="1" applyBorder="1" applyAlignment="1">
      <alignment horizontal="center" vertical="center"/>
      <protection/>
    </xf>
    <xf numFmtId="164" fontId="38" fillId="0" borderId="57" xfId="23" applyNumberFormat="1" applyFont="1" applyFill="1" applyBorder="1" applyAlignment="1">
      <alignment horizontal="center" vertical="center"/>
      <protection/>
    </xf>
    <xf numFmtId="170" fontId="37" fillId="0" borderId="48" xfId="23" applyNumberFormat="1" applyFont="1" applyFill="1" applyBorder="1" applyAlignment="1">
      <alignment horizontal="center" vertical="center"/>
      <protection/>
    </xf>
    <xf numFmtId="170" fontId="37" fillId="0" borderId="20" xfId="23" applyNumberFormat="1" applyFont="1" applyFill="1" applyBorder="1" applyAlignment="1">
      <alignment horizontal="center" vertical="center"/>
      <protection/>
    </xf>
    <xf numFmtId="2" fontId="36" fillId="0" borderId="32" xfId="23" applyNumberFormat="1" applyFont="1" applyFill="1" applyBorder="1" applyAlignment="1">
      <alignment horizontal="center" vertical="center"/>
      <protection/>
    </xf>
    <xf numFmtId="2" fontId="38" fillId="0" borderId="61" xfId="23" applyNumberFormat="1" applyFont="1" applyFill="1" applyBorder="1" applyAlignment="1">
      <alignment horizontal="center" vertical="center"/>
      <protection/>
    </xf>
    <xf numFmtId="3" fontId="36" fillId="0" borderId="32" xfId="23" applyNumberFormat="1" applyFont="1" applyFill="1" applyBorder="1" applyAlignment="1">
      <alignment horizontal="center" vertical="center"/>
      <protection/>
    </xf>
    <xf numFmtId="3" fontId="36" fillId="0" borderId="23" xfId="23" applyNumberFormat="1" applyFont="1" applyFill="1" applyBorder="1" applyAlignment="1" quotePrefix="1">
      <alignment horizontal="center" vertical="center"/>
      <protection/>
    </xf>
    <xf numFmtId="168" fontId="36" fillId="0" borderId="33" xfId="23" applyNumberFormat="1" applyFont="1" applyFill="1" applyBorder="1" applyAlignment="1">
      <alignment horizontal="center" vertical="center"/>
      <protection/>
    </xf>
    <xf numFmtId="168" fontId="36" fillId="0" borderId="13" xfId="23" applyNumberFormat="1" applyFont="1" applyFill="1" applyBorder="1" applyAlignment="1">
      <alignment horizontal="center" vertical="center"/>
      <protection/>
    </xf>
    <xf numFmtId="170" fontId="36" fillId="0" borderId="13" xfId="23" applyNumberFormat="1" applyFont="1" applyFill="1" applyBorder="1" applyAlignment="1">
      <alignment horizontal="center" vertical="center"/>
      <protection/>
    </xf>
    <xf numFmtId="2" fontId="36" fillId="0" borderId="14" xfId="23" applyNumberFormat="1" applyFont="1" applyFill="1" applyBorder="1" applyAlignment="1">
      <alignment horizontal="center" vertical="center"/>
      <protection/>
    </xf>
    <xf numFmtId="2" fontId="38" fillId="0" borderId="14" xfId="23" applyNumberFormat="1" applyFont="1" applyFill="1" applyBorder="1" applyAlignment="1">
      <alignment horizontal="center" vertical="center"/>
      <protection/>
    </xf>
    <xf numFmtId="2" fontId="38" fillId="0" borderId="24" xfId="23" applyNumberFormat="1" applyFont="1" applyFill="1" applyBorder="1" applyAlignment="1">
      <alignment horizontal="center" vertical="center"/>
      <protection/>
    </xf>
    <xf numFmtId="1" fontId="38" fillId="0" borderId="14" xfId="23" applyNumberFormat="1" applyFont="1" applyFill="1" applyBorder="1" applyAlignment="1">
      <alignment horizontal="center" vertical="center"/>
      <protection/>
    </xf>
    <xf numFmtId="1" fontId="38" fillId="0" borderId="34" xfId="23" applyNumberFormat="1" applyFont="1" applyFill="1" applyBorder="1" applyAlignment="1">
      <alignment horizontal="center" vertical="center"/>
      <protection/>
    </xf>
    <xf numFmtId="170" fontId="36" fillId="0" borderId="50" xfId="23" applyNumberFormat="1" applyFont="1" applyFill="1" applyBorder="1" applyAlignment="1">
      <alignment horizontal="center" vertical="center"/>
      <protection/>
    </xf>
    <xf numFmtId="170" fontId="36" fillId="0" borderId="51" xfId="23" applyNumberFormat="1" applyFont="1" applyFill="1" applyBorder="1" applyAlignment="1">
      <alignment horizontal="center" vertical="center"/>
      <protection/>
    </xf>
    <xf numFmtId="2" fontId="36" fillId="0" borderId="34" xfId="23" applyNumberFormat="1" applyFont="1" applyFill="1" applyBorder="1" applyAlignment="1">
      <alignment horizontal="center" vertical="center"/>
      <protection/>
    </xf>
    <xf numFmtId="2" fontId="38" fillId="0" borderId="75" xfId="23" applyNumberFormat="1" applyFont="1" applyFill="1" applyBorder="1" applyAlignment="1">
      <alignment horizontal="center" vertical="center"/>
      <protection/>
    </xf>
    <xf numFmtId="3" fontId="36" fillId="0" borderId="34" xfId="23" applyNumberFormat="1" applyFont="1" applyFill="1" applyBorder="1" applyAlignment="1">
      <alignment horizontal="center" vertical="center"/>
      <protection/>
    </xf>
    <xf numFmtId="0" fontId="36" fillId="0" borderId="0" xfId="23" applyNumberFormat="1" applyFont="1" applyBorder="1" applyAlignment="1">
      <alignment horizontal="left" vertical="center"/>
      <protection/>
    </xf>
    <xf numFmtId="2" fontId="37" fillId="0" borderId="0" xfId="23" applyNumberFormat="1" applyFont="1" applyBorder="1" applyAlignment="1">
      <alignment horizontal="center" vertical="center"/>
      <protection/>
    </xf>
    <xf numFmtId="168" fontId="37" fillId="0" borderId="0" xfId="23" applyNumberFormat="1" applyFont="1" applyBorder="1" applyAlignment="1">
      <alignment horizontal="center" vertical="center"/>
      <protection/>
    </xf>
    <xf numFmtId="168" fontId="36" fillId="0" borderId="0" xfId="23" applyNumberFormat="1" applyFont="1" applyFill="1" applyBorder="1" applyAlignment="1">
      <alignment horizontal="center" vertical="center"/>
      <protection/>
    </xf>
    <xf numFmtId="170" fontId="37" fillId="0" borderId="0" xfId="23" applyNumberFormat="1" applyFont="1" applyFill="1" applyBorder="1" applyAlignment="1">
      <alignment horizontal="center" vertical="center"/>
      <protection/>
    </xf>
    <xf numFmtId="2" fontId="37" fillId="0" borderId="0" xfId="23" applyNumberFormat="1" applyFont="1" applyFill="1" applyBorder="1" applyAlignment="1">
      <alignment horizontal="center" vertical="center"/>
      <protection/>
    </xf>
    <xf numFmtId="2" fontId="36" fillId="0" borderId="0" xfId="23" applyNumberFormat="1" applyFont="1" applyFill="1" applyBorder="1" applyAlignment="1">
      <alignment horizontal="center" vertical="center"/>
      <protection/>
    </xf>
    <xf numFmtId="2" fontId="38" fillId="0" borderId="0" xfId="23" applyNumberFormat="1" applyFont="1" applyFill="1" applyBorder="1" applyAlignment="1">
      <alignment horizontal="center" vertical="center"/>
      <protection/>
    </xf>
    <xf numFmtId="0" fontId="38" fillId="0" borderId="0" xfId="23" applyFont="1" applyFill="1" applyBorder="1" applyAlignment="1">
      <alignment horizontal="center" vertical="center"/>
      <protection/>
    </xf>
    <xf numFmtId="1" fontId="37" fillId="0" borderId="0" xfId="23" applyNumberFormat="1" applyFont="1" applyBorder="1" applyAlignment="1">
      <alignment horizontal="center" vertical="center"/>
      <protection/>
    </xf>
    <xf numFmtId="1" fontId="38" fillId="0" borderId="0" xfId="23" applyNumberFormat="1" applyFont="1" applyFill="1" applyBorder="1" applyAlignment="1">
      <alignment horizontal="center" vertical="center"/>
      <protection/>
    </xf>
    <xf numFmtId="0" fontId="36" fillId="0" borderId="0" xfId="23" applyFont="1" applyFill="1" applyBorder="1" applyAlignment="1">
      <alignment horizontal="center" vertical="center"/>
      <protection/>
    </xf>
    <xf numFmtId="168" fontId="37" fillId="0" borderId="0" xfId="23" applyNumberFormat="1" applyFont="1" applyFill="1" applyBorder="1" applyAlignment="1">
      <alignment horizontal="center" vertical="center"/>
      <protection/>
    </xf>
    <xf numFmtId="0" fontId="36" fillId="0" borderId="0" xfId="23" applyNumberFormat="1" applyFont="1" applyBorder="1" applyAlignment="1">
      <alignment horizontal="center" vertical="center"/>
      <protection/>
    </xf>
    <xf numFmtId="1" fontId="37" fillId="5" borderId="11" xfId="23" applyNumberFormat="1" applyFont="1" applyFill="1" applyBorder="1" applyAlignment="1">
      <alignment horizontal="center" vertical="center"/>
      <protection/>
    </xf>
    <xf numFmtId="164" fontId="38" fillId="5" borderId="27" xfId="23" applyNumberFormat="1" applyFont="1" applyFill="1" applyBorder="1" applyAlignment="1">
      <alignment horizontal="center" vertical="center"/>
      <protection/>
    </xf>
    <xf numFmtId="1" fontId="37" fillId="6" borderId="11" xfId="23" applyNumberFormat="1" applyFont="1" applyFill="1" applyBorder="1" applyAlignment="1">
      <alignment horizontal="center" vertical="center"/>
      <protection/>
    </xf>
    <xf numFmtId="164" fontId="38" fillId="6" borderId="27" xfId="23" applyNumberFormat="1" applyFont="1" applyFill="1" applyBorder="1" applyAlignment="1">
      <alignment horizontal="center" vertical="center"/>
      <protection/>
    </xf>
    <xf numFmtId="0" fontId="22" fillId="0" borderId="0" xfId="22" applyNumberFormat="1" applyFont="1" applyFill="1" applyBorder="1" applyAlignment="1">
      <alignment horizontal="left" vertical="center"/>
      <protection/>
    </xf>
    <xf numFmtId="0" fontId="22" fillId="6" borderId="12" xfId="22" applyFont="1" applyFill="1" applyBorder="1" applyAlignment="1">
      <alignment horizontal="center" vertical="center"/>
      <protection/>
    </xf>
    <xf numFmtId="1" fontId="21" fillId="6" borderId="11" xfId="22" applyNumberFormat="1" applyFont="1" applyFill="1" applyBorder="1" applyAlignment="1">
      <alignment horizontal="center" vertical="center"/>
      <protection/>
    </xf>
    <xf numFmtId="0" fontId="22" fillId="5" borderId="12" xfId="22" applyFont="1" applyFill="1" applyBorder="1" applyAlignment="1">
      <alignment horizontal="center" vertical="center"/>
      <protection/>
    </xf>
    <xf numFmtId="1" fontId="21" fillId="5" borderId="11" xfId="22" applyNumberFormat="1" applyFont="1" applyFill="1" applyBorder="1" applyAlignment="1">
      <alignment horizontal="center" vertical="center"/>
      <protection/>
    </xf>
    <xf numFmtId="0" fontId="22" fillId="6" borderId="11" xfId="0" applyFont="1" applyFill="1" applyBorder="1" applyAlignment="1">
      <alignment horizontal="center" vertical="center"/>
    </xf>
    <xf numFmtId="164" fontId="21" fillId="6" borderId="11" xfId="0" applyNumberFormat="1" applyFont="1" applyFill="1" applyBorder="1" applyAlignment="1" applyProtection="1">
      <alignment horizontal="center" vertical="center"/>
      <protection/>
    </xf>
    <xf numFmtId="0" fontId="22" fillId="5" borderId="11" xfId="0" applyFont="1" applyFill="1" applyBorder="1" applyAlignment="1">
      <alignment horizontal="center" vertical="center"/>
    </xf>
    <xf numFmtId="164" fontId="21" fillId="5" borderId="11" xfId="0" applyNumberFormat="1" applyFont="1" applyFill="1" applyBorder="1" applyAlignment="1" applyProtection="1">
      <alignment horizontal="center" vertical="center"/>
      <protection/>
    </xf>
    <xf numFmtId="1" fontId="15" fillId="0" borderId="27" xfId="0" applyNumberFormat="1" applyFont="1" applyBorder="1" applyAlignment="1">
      <alignment horizontal="right" vertical="center"/>
    </xf>
    <xf numFmtId="1" fontId="16" fillId="0" borderId="27" xfId="0" applyNumberFormat="1" applyFont="1" applyFill="1" applyBorder="1" applyAlignment="1">
      <alignment horizontal="right" vertical="center"/>
    </xf>
    <xf numFmtId="164" fontId="15" fillId="6" borderId="27" xfId="0" applyNumberFormat="1" applyFont="1" applyFill="1" applyBorder="1" applyAlignment="1">
      <alignment horizontal="center" vertical="center"/>
    </xf>
    <xf numFmtId="164" fontId="16" fillId="6" borderId="27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2" fontId="14" fillId="0" borderId="27" xfId="0" applyNumberFormat="1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3" borderId="0" xfId="0" applyFont="1" applyFill="1" applyBorder="1" applyAlignment="1">
      <alignment/>
    </xf>
    <xf numFmtId="0" fontId="16" fillId="0" borderId="0" xfId="0" applyFont="1" applyBorder="1" applyAlignment="1">
      <alignment horizontal="right"/>
    </xf>
    <xf numFmtId="0" fontId="16" fillId="3" borderId="10" xfId="0" applyFont="1" applyFill="1" applyBorder="1" applyAlignment="1">
      <alignment/>
    </xf>
    <xf numFmtId="168" fontId="16" fillId="3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3" borderId="0" xfId="0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3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68" fontId="14" fillId="3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3" fillId="3" borderId="4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69" fontId="16" fillId="3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3" borderId="0" xfId="0" applyFont="1" applyFill="1" applyBorder="1" applyAlignment="1">
      <alignment/>
    </xf>
    <xf numFmtId="0" fontId="43" fillId="0" borderId="0" xfId="0" applyFont="1" applyBorder="1" applyAlignment="1">
      <alignment horizontal="right"/>
    </xf>
    <xf numFmtId="0" fontId="43" fillId="0" borderId="40" xfId="0" applyFont="1" applyBorder="1" applyAlignment="1">
      <alignment/>
    </xf>
    <xf numFmtId="168" fontId="43" fillId="3" borderId="4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40" xfId="0" applyFont="1" applyFill="1" applyBorder="1" applyAlignment="1">
      <alignment/>
    </xf>
    <xf numFmtId="169" fontId="43" fillId="3" borderId="0" xfId="0" applyNumberFormat="1" applyFont="1" applyFill="1" applyBorder="1" applyAlignment="1">
      <alignment/>
    </xf>
    <xf numFmtId="169" fontId="43" fillId="0" borderId="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14" fillId="3" borderId="10" xfId="0" applyFont="1" applyFill="1" applyBorder="1" applyAlignment="1">
      <alignment wrapText="1"/>
    </xf>
    <xf numFmtId="168" fontId="14" fillId="3" borderId="10" xfId="0" applyNumberFormat="1" applyFont="1" applyFill="1" applyBorder="1" applyAlignment="1">
      <alignment wrapText="1"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10" fontId="14" fillId="3" borderId="10" xfId="0" applyNumberFormat="1" applyFont="1" applyFill="1" applyBorder="1" applyAlignment="1">
      <alignment wrapText="1"/>
    </xf>
    <xf numFmtId="0" fontId="14" fillId="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9" fontId="16" fillId="3" borderId="10" xfId="0" applyNumberFormat="1" applyFont="1" applyFill="1" applyBorder="1" applyAlignment="1">
      <alignment wrapText="1"/>
    </xf>
    <xf numFmtId="169" fontId="16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 applyProtection="1">
      <alignment vertical="center"/>
      <protection/>
    </xf>
    <xf numFmtId="0" fontId="14" fillId="0" borderId="10" xfId="0" applyNumberFormat="1" applyFont="1" applyBorder="1" applyAlignment="1">
      <alignment horizontal="center"/>
    </xf>
    <xf numFmtId="164" fontId="14" fillId="3" borderId="10" xfId="0" applyNumberFormat="1" applyFont="1" applyFill="1" applyBorder="1" applyAlignment="1">
      <alignment/>
    </xf>
    <xf numFmtId="37" fontId="15" fillId="0" borderId="10" xfId="0" applyNumberFormat="1" applyFont="1" applyFill="1" applyBorder="1" applyAlignment="1" applyProtection="1">
      <alignment horizontal="right" vertical="center"/>
      <protection/>
    </xf>
    <xf numFmtId="37" fontId="15" fillId="0" borderId="10" xfId="0" applyNumberFormat="1" applyFont="1" applyBorder="1" applyAlignment="1" applyProtection="1">
      <alignment vertical="center"/>
      <protection/>
    </xf>
    <xf numFmtId="2" fontId="15" fillId="0" borderId="10" xfId="0" applyNumberFormat="1" applyFont="1" applyFill="1" applyBorder="1" applyAlignment="1" applyProtection="1">
      <alignment horizontal="center" vertical="center"/>
      <protection/>
    </xf>
    <xf numFmtId="164" fontId="15" fillId="0" borderId="10" xfId="0" applyNumberFormat="1" applyFont="1" applyFill="1" applyBorder="1" applyAlignment="1" applyProtection="1">
      <alignment horizontal="center" vertical="center"/>
      <protection/>
    </xf>
    <xf numFmtId="165" fontId="15" fillId="3" borderId="10" xfId="0" applyNumberFormat="1" applyFont="1" applyFill="1" applyBorder="1" applyAlignment="1" applyProtection="1">
      <alignment horizontal="center" vertical="center"/>
      <protection/>
    </xf>
    <xf numFmtId="3" fontId="14" fillId="3" borderId="10" xfId="0" applyNumberFormat="1" applyFont="1" applyFill="1" applyBorder="1" applyAlignment="1" applyProtection="1">
      <alignment horizontal="center" vertical="center"/>
      <protection/>
    </xf>
    <xf numFmtId="165" fontId="14" fillId="3" borderId="10" xfId="0" applyNumberFormat="1" applyFont="1" applyFill="1" applyBorder="1" applyAlignment="1" applyProtection="1">
      <alignment horizontal="center" vertical="center"/>
      <protection/>
    </xf>
    <xf numFmtId="165" fontId="15" fillId="0" borderId="10" xfId="0" applyNumberFormat="1" applyFont="1" applyFill="1" applyBorder="1" applyAlignment="1" applyProtection="1">
      <alignment horizontal="center" vertical="center"/>
      <protection/>
    </xf>
    <xf numFmtId="168" fontId="14" fillId="3" borderId="10" xfId="0" applyNumberFormat="1" applyFont="1" applyFill="1" applyBorder="1" applyAlignment="1" applyProtection="1">
      <alignment horizontal="center" vertical="center"/>
      <protection/>
    </xf>
    <xf numFmtId="164" fontId="15" fillId="3" borderId="10" xfId="0" applyNumberFormat="1" applyFont="1" applyFill="1" applyBorder="1" applyAlignment="1" applyProtection="1">
      <alignment horizontal="center" vertical="center"/>
      <protection/>
    </xf>
    <xf numFmtId="10" fontId="14" fillId="3" borderId="10" xfId="0" applyNumberFormat="1" applyFont="1" applyFill="1" applyBorder="1" applyAlignment="1" applyProtection="1">
      <alignment horizontal="center" vertical="center"/>
      <protection/>
    </xf>
    <xf numFmtId="164" fontId="14" fillId="3" borderId="10" xfId="0" applyNumberFormat="1" applyFont="1" applyFill="1" applyBorder="1" applyAlignment="1" applyProtection="1">
      <alignment horizontal="center" vertical="center"/>
      <protection/>
    </xf>
    <xf numFmtId="0" fontId="15" fillId="3" borderId="1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2" fontId="14" fillId="3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/>
    </xf>
    <xf numFmtId="0" fontId="15" fillId="3" borderId="10" xfId="0" applyFont="1" applyFill="1" applyBorder="1" applyAlignment="1">
      <alignment/>
    </xf>
    <xf numFmtId="2" fontId="16" fillId="3" borderId="10" xfId="0" applyNumberFormat="1" applyFont="1" applyFill="1" applyBorder="1" applyAlignment="1">
      <alignment/>
    </xf>
    <xf numFmtId="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2" fontId="0" fillId="5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0" fontId="0" fillId="0" borderId="2" xfId="0" applyFont="1" applyBorder="1" applyAlignment="1">
      <alignment vertical="center"/>
    </xf>
    <xf numFmtId="165" fontId="17" fillId="3" borderId="10" xfId="0" applyNumberFormat="1" applyFont="1" applyFill="1" applyBorder="1" applyAlignment="1" applyProtection="1">
      <alignment horizontal="center" vertical="center"/>
      <protection/>
    </xf>
    <xf numFmtId="165" fontId="16" fillId="3" borderId="10" xfId="0" applyNumberFormat="1" applyFont="1" applyFill="1" applyBorder="1" applyAlignment="1" applyProtection="1">
      <alignment horizontal="center" vertical="center"/>
      <protection/>
    </xf>
    <xf numFmtId="164" fontId="16" fillId="3" borderId="10" xfId="0" applyNumberFormat="1" applyFont="1" applyFill="1" applyBorder="1" applyAlignment="1">
      <alignment/>
    </xf>
    <xf numFmtId="164" fontId="17" fillId="3" borderId="10" xfId="0" applyNumberFormat="1" applyFont="1" applyFill="1" applyBorder="1" applyAlignment="1" applyProtection="1">
      <alignment horizontal="center" vertical="center"/>
      <protection/>
    </xf>
    <xf numFmtId="10" fontId="16" fillId="3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164" fontId="16" fillId="0" borderId="10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164" fontId="16" fillId="0" borderId="10" xfId="0" applyNumberFormat="1" applyFont="1" applyBorder="1" applyAlignment="1">
      <alignment/>
    </xf>
    <xf numFmtId="3" fontId="16" fillId="3" borderId="10" xfId="0" applyNumberFormat="1" applyFont="1" applyFill="1" applyBorder="1" applyAlignment="1" applyProtection="1">
      <alignment horizontal="center" vertical="center"/>
      <protection/>
    </xf>
    <xf numFmtId="168" fontId="16" fillId="3" borderId="10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vertical="center"/>
    </xf>
    <xf numFmtId="169" fontId="16" fillId="3" borderId="1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44" fillId="3" borderId="0" xfId="0" applyFont="1" applyFill="1" applyBorder="1" applyAlignment="1">
      <alignment/>
    </xf>
    <xf numFmtId="168" fontId="43" fillId="3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4" fillId="3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/>
    </xf>
    <xf numFmtId="168" fontId="14" fillId="3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21" fillId="0" borderId="41" xfId="0" applyNumberFormat="1" applyFont="1" applyFill="1" applyBorder="1" applyAlignment="1">
      <alignment horizontal="center" vertical="center"/>
    </xf>
    <xf numFmtId="1" fontId="21" fillId="0" borderId="11" xfId="15" applyNumberFormat="1" applyFont="1" applyFill="1" applyBorder="1" applyAlignment="1">
      <alignment horizontal="center" vertical="center"/>
    </xf>
    <xf numFmtId="1" fontId="22" fillId="0" borderId="63" xfId="0" applyNumberFormat="1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165" fontId="22" fillId="0" borderId="4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1" fontId="22" fillId="0" borderId="37" xfId="0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2" fillId="0" borderId="41" xfId="22" applyNumberFormat="1" applyFont="1" applyBorder="1" applyAlignment="1">
      <alignment horizontal="center" vertical="center"/>
      <protection/>
    </xf>
    <xf numFmtId="2" fontId="22" fillId="0" borderId="7" xfId="22" applyNumberFormat="1" applyFont="1" applyFill="1" applyBorder="1" applyAlignment="1">
      <alignment horizontal="center" vertical="center"/>
      <protection/>
    </xf>
    <xf numFmtId="0" fontId="37" fillId="0" borderId="41" xfId="23" applyFont="1" applyFill="1" applyBorder="1" applyAlignment="1">
      <alignment horizontal="center" vertical="center"/>
      <protection/>
    </xf>
    <xf numFmtId="0" fontId="37" fillId="0" borderId="7" xfId="23" applyFont="1" applyFill="1" applyBorder="1" applyAlignment="1">
      <alignment horizontal="center" vertical="center"/>
      <protection/>
    </xf>
    <xf numFmtId="170" fontId="0" fillId="0" borderId="0" xfId="0" applyNumberFormat="1" applyAlignment="1">
      <alignment/>
    </xf>
    <xf numFmtId="4" fontId="37" fillId="0" borderId="6" xfId="0" applyNumberFormat="1" applyFont="1" applyBorder="1" applyAlignment="1" quotePrefix="1">
      <alignment horizontal="center" vertical="center"/>
    </xf>
    <xf numFmtId="2" fontId="37" fillId="0" borderId="7" xfId="0" applyNumberFormat="1" applyFont="1" applyBorder="1" applyAlignment="1" quotePrefix="1">
      <alignment horizontal="center" vertical="center"/>
    </xf>
    <xf numFmtId="2" fontId="38" fillId="0" borderId="7" xfId="0" applyNumberFormat="1" applyFont="1" applyFill="1" applyBorder="1" applyAlignment="1" quotePrefix="1">
      <alignment horizontal="center" vertical="center"/>
    </xf>
    <xf numFmtId="3" fontId="37" fillId="0" borderId="40" xfId="0" applyNumberFormat="1" applyFont="1" applyFill="1" applyBorder="1" applyAlignment="1">
      <alignment horizontal="center" vertical="center"/>
    </xf>
    <xf numFmtId="3" fontId="37" fillId="0" borderId="45" xfId="0" applyNumberFormat="1" applyFont="1" applyFill="1" applyBorder="1" applyAlignment="1">
      <alignment horizontal="center" vertical="center"/>
    </xf>
    <xf numFmtId="164" fontId="15" fillId="5" borderId="20" xfId="0" applyNumberFormat="1" applyFont="1" applyFill="1" applyBorder="1" applyAlignment="1">
      <alignment horizontal="center" vertical="center"/>
    </xf>
    <xf numFmtId="164" fontId="16" fillId="5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5" fillId="0" borderId="6" xfId="0" applyNumberFormat="1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4" fillId="6" borderId="10" xfId="0" applyNumberFormat="1" applyFont="1" applyFill="1" applyBorder="1" applyAlignment="1">
      <alignment horizontal="center"/>
    </xf>
    <xf numFmtId="3" fontId="0" fillId="6" borderId="0" xfId="0" applyNumberFormat="1" applyFill="1" applyAlignment="1">
      <alignment/>
    </xf>
    <xf numFmtId="165" fontId="0" fillId="6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NumberFormat="1" applyFill="1" applyAlignment="1">
      <alignment/>
    </xf>
    <xf numFmtId="0" fontId="0" fillId="6" borderId="0" xfId="0" applyFill="1" applyAlignment="1">
      <alignment/>
    </xf>
    <xf numFmtId="2" fontId="0" fillId="6" borderId="0" xfId="0" applyNumberFormat="1" applyFill="1" applyAlignment="1">
      <alignment/>
    </xf>
    <xf numFmtId="170" fontId="0" fillId="6" borderId="0" xfId="0" applyNumberFormat="1" applyFill="1" applyAlignment="1">
      <alignment/>
    </xf>
    <xf numFmtId="0" fontId="2" fillId="6" borderId="0" xfId="0" applyFont="1" applyFill="1" applyAlignment="1">
      <alignment/>
    </xf>
    <xf numFmtId="0" fontId="14" fillId="5" borderId="10" xfId="0" applyNumberFormat="1" applyFont="1" applyFill="1" applyBorder="1" applyAlignment="1">
      <alignment horizontal="center"/>
    </xf>
    <xf numFmtId="3" fontId="0" fillId="5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170" fontId="0" fillId="5" borderId="0" xfId="0" applyNumberFormat="1" applyFill="1" applyAlignment="1">
      <alignment/>
    </xf>
    <xf numFmtId="0" fontId="2" fillId="5" borderId="0" xfId="0" applyFont="1" applyFill="1" applyAlignment="1">
      <alignment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39" fillId="8" borderId="25" xfId="0" applyFont="1" applyFill="1" applyBorder="1" applyAlignment="1">
      <alignment horizontal="center" vertical="center"/>
    </xf>
    <xf numFmtId="14" fontId="36" fillId="0" borderId="17" xfId="0" applyNumberFormat="1" applyFont="1" applyFill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6" fillId="0" borderId="25" xfId="23" applyFont="1" applyFill="1" applyBorder="1" applyAlignment="1">
      <alignment horizontal="left" vertical="center"/>
      <protection/>
    </xf>
    <xf numFmtId="0" fontId="20" fillId="0" borderId="25" xfId="22" applyFont="1" applyFill="1" applyBorder="1" applyAlignment="1">
      <alignment horizontal="left" vertical="center"/>
      <protection/>
    </xf>
    <xf numFmtId="0" fontId="20" fillId="0" borderId="68" xfId="22" applyFont="1" applyBorder="1" applyAlignment="1">
      <alignment horizontal="center" vertical="center"/>
      <protection/>
    </xf>
    <xf numFmtId="0" fontId="20" fillId="0" borderId="31" xfId="22" applyFont="1" applyBorder="1" applyAlignment="1">
      <alignment horizontal="center" vertical="center"/>
      <protection/>
    </xf>
    <xf numFmtId="0" fontId="20" fillId="0" borderId="25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8" borderId="17" xfId="0" applyFont="1" applyFill="1" applyBorder="1" applyAlignment="1">
      <alignment horizontal="left"/>
    </xf>
    <xf numFmtId="0" fontId="19" fillId="8" borderId="60" xfId="0" applyFont="1" applyFill="1" applyBorder="1" applyAlignment="1">
      <alignment horizontal="left"/>
    </xf>
    <xf numFmtId="0" fontId="19" fillId="8" borderId="32" xfId="0" applyFont="1" applyFill="1" applyBorder="1" applyAlignment="1">
      <alignment horizontal="left"/>
    </xf>
    <xf numFmtId="44" fontId="21" fillId="0" borderId="64" xfId="0" applyNumberFormat="1" applyFont="1" applyBorder="1" applyAlignment="1">
      <alignment horizontal="center"/>
    </xf>
    <xf numFmtId="44" fontId="20" fillId="0" borderId="34" xfId="0" applyNumberFormat="1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01-17 2004 Table 09 Rural Int Pvt Cond" xfId="21"/>
    <cellStyle name="Normal_2006-01-17 2004 Table 11 ROPA Pct Poor" xfId="22"/>
    <cellStyle name="Normal_2006-01-17 2004 Table 12 Urb Int Pct Cong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FATAL ACCIDENTS PER 100/MILL. VMT 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999290"/>
        <c:axId val="9119859"/>
      </c:barChart>
      <c:catAx>
        <c:axId val="419992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9119859"/>
        <c:crosses val="autoZero"/>
        <c:auto val="0"/>
        <c:lblOffset val="100"/>
        <c:noMultiLvlLbl val="0"/>
      </c:catAx>
      <c:valAx>
        <c:axId val="9119859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41999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URBAN INST. % V/C .7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449304"/>
        <c:axId val="64861177"/>
      </c:barChart>
      <c:catAx>
        <c:axId val="514493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64861177"/>
        <c:crosses val="autoZero"/>
        <c:auto val="0"/>
        <c:lblOffset val="100"/>
        <c:noMultiLvlLbl val="0"/>
      </c:catAx>
      <c:valAx>
        <c:axId val="64861177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51449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RURAL (OPA) % PSR &lt; 2.0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888934"/>
        <c:axId val="22794095"/>
      </c:barChart>
      <c:catAx>
        <c:axId val="378889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22794095"/>
        <c:crosses val="autoZero"/>
        <c:auto val="0"/>
        <c:lblOffset val="100"/>
        <c:noMultiLvlLbl val="0"/>
      </c:catAx>
      <c:valAx>
        <c:axId val="22794095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37888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RURAL INTERSTATE % PSR &lt; 2.5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887780"/>
        <c:axId val="26996821"/>
      </c:barChart>
      <c:catAx>
        <c:axId val="278877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26996821"/>
        <c:crosses val="autoZero"/>
        <c:auto val="0"/>
        <c:lblOffset val="100"/>
        <c:noMultiLvlLbl val="0"/>
      </c:catAx>
      <c:valAx>
        <c:axId val="26996821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400" b="1" i="0" u="none" baseline="0"/>
            </a:pPr>
          </a:p>
        </c:txPr>
        <c:crossAx val="27887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Figure 1: Trends in US Highway Performance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3225"/>
          <c:w val="0.874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'Table 1-Trends 84-05'!$N$4</c:f>
              <c:strCache>
                <c:ptCount val="1"/>
                <c:pt idx="0">
                  <c:v>Disbursements, per mile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84-05'!$O$4:$T$4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1-Trends 84-05'!$N$5</c:f>
              <c:strCache>
                <c:ptCount val="1"/>
                <c:pt idx="0">
                  <c:v>Rural Interstate Percent Poor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84-05'!$O$5:$T$5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1-Trends 84-05'!$N$6</c:f>
              <c:strCache>
                <c:ptCount val="1"/>
                <c:pt idx="0">
                  <c:v>Rural Primary Percent Poor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84-05'!$O$6:$T$6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1-Trends 84-05'!$N$7</c:f>
              <c:strCache>
                <c:ptCount val="1"/>
                <c:pt idx="0">
                  <c:v>Urban Interstate Percent Poor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84-05'!$O$7:$T$7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1-Trends 84-05'!$N$8</c:f>
              <c:strCache>
                <c:ptCount val="1"/>
                <c:pt idx="0">
                  <c:v>Urban Interstate, Pct Congested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84-05'!$O$8:$T$8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'Table 1-Trends 84-05'!$N$9</c:f>
              <c:strCache>
                <c:ptCount val="1"/>
                <c:pt idx="0">
                  <c:v>Deficient Bridges, Percent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84-05'!$O$9:$T$9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'Table 1-Trends 84-05'!$N$10</c:f>
              <c:strCache>
                <c:ptCount val="1"/>
                <c:pt idx="0">
                  <c:v>Fatality Rate, per 100 million vehicle miles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84-05'!$O$10:$T$10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'Table 1-Trends 84-05'!$N$11</c:f>
              <c:strCache>
                <c:ptCount val="1"/>
                <c:pt idx="0">
                  <c:v>Narrow Rural Lanes, Percent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84-05'!$O$11:$T$11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5414354"/>
        <c:axId val="66168875"/>
      </c:lineChart>
      <c:catAx>
        <c:axId val="15414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68875"/>
        <c:crosses val="autoZero"/>
        <c:auto val="1"/>
        <c:lblOffset val="100"/>
        <c:noMultiLvlLbl val="0"/>
      </c:catAx>
      <c:valAx>
        <c:axId val="66168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Performance vs 1998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414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1: Trends in US Highway Performance</a:t>
            </a:r>
          </a:p>
        </c:rich>
      </c:tx>
      <c:layout>
        <c:manualLayout>
          <c:xMode val="factor"/>
          <c:yMode val="factor"/>
          <c:x val="-0.113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6975"/>
          <c:w val="0.6082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'Table 1-Trends 84-05'!$U$4</c:f>
              <c:strCache>
                <c:ptCount val="1"/>
                <c:pt idx="0">
                  <c:v>Disbursements, per mile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84-05'!$V$4:$AA$4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1-Trends 84-05'!$U$5</c:f>
              <c:strCache>
                <c:ptCount val="1"/>
                <c:pt idx="0">
                  <c:v>Rural Interstate Percent Poor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84-05'!$V$5:$AA$5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1-Trends 84-05'!$U$6</c:f>
              <c:strCache>
                <c:ptCount val="1"/>
                <c:pt idx="0">
                  <c:v>Rural Primary Percent Poor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84-05'!$V$6:$AA$6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1-Trends 84-05'!$U$7</c:f>
              <c:strCache>
                <c:ptCount val="1"/>
                <c:pt idx="0">
                  <c:v>Urban Interstate Percent Poor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84-05'!$V$7:$AA$7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1-Trends 84-05'!$U$8</c:f>
              <c:strCache>
                <c:ptCount val="1"/>
                <c:pt idx="0">
                  <c:v>Urban Interstate, Pct Congested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84-05'!$V$8:$AA$8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'Table 1-Trends 84-05'!$U$9</c:f>
              <c:strCache>
                <c:ptCount val="1"/>
                <c:pt idx="0">
                  <c:v>Deficient Bridges, Percent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84-05'!$V$9:$AA$9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'Table 1-Trends 84-05'!$U$10</c:f>
              <c:strCache>
                <c:ptCount val="1"/>
                <c:pt idx="0">
                  <c:v>Fatality Rate, per 100 million vehicle miles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84-05'!$V$10:$AA$10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'Table 1-Trends 84-05'!$U$11</c:f>
              <c:strCache>
                <c:ptCount val="1"/>
                <c:pt idx="0">
                  <c:v>Narrow Rural Lanes, Percent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84-05'!$V$11:$AA$11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4889008"/>
        <c:axId val="42468465"/>
      </c:lineChart>
      <c:catAx>
        <c:axId val="54889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68465"/>
        <c:crosses val="autoZero"/>
        <c:auto val="1"/>
        <c:lblOffset val="100"/>
        <c:noMultiLvlLbl val="0"/>
      </c:catAx>
      <c:valAx>
        <c:axId val="42468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Performance vs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89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19050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58674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5762625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0</xdr:rowOff>
    </xdr:from>
    <xdr:to>
      <xdr:col>0</xdr:col>
      <xdr:colOff>38100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19050" y="58674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104775</xdr:rowOff>
    </xdr:from>
    <xdr:to>
      <xdr:col>0</xdr:col>
      <xdr:colOff>28575</xdr:colOff>
      <xdr:row>111</xdr:row>
      <xdr:rowOff>104775</xdr:rowOff>
    </xdr:to>
    <xdr:graphicFrame>
      <xdr:nvGraphicFramePr>
        <xdr:cNvPr id="1" name="Chart 1"/>
        <xdr:cNvGraphicFramePr/>
      </xdr:nvGraphicFramePr>
      <xdr:xfrm>
        <a:off x="0" y="11734800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0.331</cdr:y>
    </cdr:from>
    <cdr:to>
      <cdr:x>0.83725</cdr:x>
      <cdr:y>0.39925</cdr:y>
    </cdr:to>
    <cdr:sp>
      <cdr:nvSpPr>
        <cdr:cNvPr id="1" name="TextBox 2"/>
        <cdr:cNvSpPr txBox="1">
          <a:spLocks noChangeArrowheads="1"/>
        </cdr:cNvSpPr>
      </cdr:nvSpPr>
      <cdr:spPr>
        <a:xfrm>
          <a:off x="2876550" y="971550"/>
          <a:ext cx="1104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1" i="0" u="none" baseline="0">
              <a:latin typeface="Arial"/>
              <a:ea typeface="Arial"/>
              <a:cs typeface="Arial"/>
            </a:rPr>
            <a:t>Urb Int Congestion</a:t>
          </a:r>
        </a:p>
      </cdr:txBody>
    </cdr:sp>
  </cdr:relSizeAnchor>
  <cdr:relSizeAnchor xmlns:cdr="http://schemas.openxmlformats.org/drawingml/2006/chartDrawing">
    <cdr:from>
      <cdr:x>0.667</cdr:x>
      <cdr:y>0.465</cdr:y>
    </cdr:from>
    <cdr:to>
      <cdr:x>0.91675</cdr:x>
      <cdr:y>0.53725</cdr:y>
    </cdr:to>
    <cdr:sp>
      <cdr:nvSpPr>
        <cdr:cNvPr id="2" name="TextBox 3"/>
        <cdr:cNvSpPr txBox="1">
          <a:spLocks noChangeArrowheads="1"/>
        </cdr:cNvSpPr>
      </cdr:nvSpPr>
      <cdr:spPr>
        <a:xfrm>
          <a:off x="3171825" y="1362075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575" b="1" i="0" u="none" baseline="0">
              <a:latin typeface="Arial"/>
              <a:ea typeface="Arial"/>
              <a:cs typeface="Arial"/>
            </a:rPr>
            <a:t>eficient Bridges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0.304</cdr:x>
      <cdr:y>0.607</cdr:y>
    </cdr:from>
    <cdr:to>
      <cdr:x>0.573</cdr:x>
      <cdr:y>0.66725</cdr:y>
    </cdr:to>
    <cdr:sp>
      <cdr:nvSpPr>
        <cdr:cNvPr id="3" name="TextBox 4"/>
        <cdr:cNvSpPr txBox="1">
          <a:spLocks noChangeArrowheads="1"/>
        </cdr:cNvSpPr>
      </cdr:nvSpPr>
      <cdr:spPr>
        <a:xfrm>
          <a:off x="1447800" y="1781175"/>
          <a:ext cx="1285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Rur</a:t>
          </a:r>
          <a:r>
            <a:rPr lang="en-US" cap="none" sz="575" b="1" i="0" u="none" baseline="0">
              <a:latin typeface="Arial"/>
              <a:ea typeface="Arial"/>
              <a:cs typeface="Arial"/>
            </a:rPr>
            <a:t>al Primary Condition</a:t>
          </a:r>
          <a:r>
            <a:rPr lang="en-US" cap="none" sz="5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0.31125</cdr:x>
      <cdr:y>0.53525</cdr:y>
    </cdr:from>
    <cdr:to>
      <cdr:x>0.5365</cdr:x>
      <cdr:y>0.6035</cdr:y>
    </cdr:to>
    <cdr:sp>
      <cdr:nvSpPr>
        <cdr:cNvPr id="4" name="TextBox 5"/>
        <cdr:cNvSpPr txBox="1">
          <a:spLocks noChangeArrowheads="1"/>
        </cdr:cNvSpPr>
      </cdr:nvSpPr>
      <cdr:spPr>
        <a:xfrm>
          <a:off x="1476375" y="1571625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1" i="0" u="none" baseline="0">
              <a:latin typeface="Arial"/>
              <a:ea typeface="Arial"/>
              <a:cs typeface="Arial"/>
            </a:rPr>
            <a:t>Rur Int Condition</a:t>
          </a:r>
          <a:r>
            <a:rPr lang="en-US" cap="none" sz="5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0.62975</cdr:x>
      <cdr:y>0.5185</cdr:y>
    </cdr:from>
    <cdr:to>
      <cdr:x>0.838</cdr:x>
      <cdr:y>0.57825</cdr:y>
    </cdr:to>
    <cdr:sp>
      <cdr:nvSpPr>
        <cdr:cNvPr id="5" name="TextBox 6"/>
        <cdr:cNvSpPr txBox="1">
          <a:spLocks noChangeArrowheads="1"/>
        </cdr:cNvSpPr>
      </cdr:nvSpPr>
      <cdr:spPr>
        <a:xfrm>
          <a:off x="2990850" y="1524000"/>
          <a:ext cx="990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Ur</a:t>
          </a:r>
          <a:r>
            <a:rPr lang="en-US" cap="none" sz="575" b="1" i="0" u="none" baseline="0">
              <a:latin typeface="Arial"/>
              <a:ea typeface="Arial"/>
              <a:cs typeface="Arial"/>
            </a:rPr>
            <a:t>b Int Condition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0.68325</cdr:x>
      <cdr:y>0.43</cdr:y>
    </cdr:from>
    <cdr:to>
      <cdr:x>0.84375</cdr:x>
      <cdr:y>0.5185</cdr:y>
    </cdr:to>
    <cdr:sp>
      <cdr:nvSpPr>
        <cdr:cNvPr id="6" name="TextBox 7"/>
        <cdr:cNvSpPr txBox="1">
          <a:spLocks noChangeArrowheads="1"/>
        </cdr:cNvSpPr>
      </cdr:nvSpPr>
      <cdr:spPr>
        <a:xfrm>
          <a:off x="3248025" y="1257300"/>
          <a:ext cx="762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1" i="0" u="none" baseline="0">
              <a:latin typeface="Arial"/>
              <a:ea typeface="Arial"/>
              <a:cs typeface="Arial"/>
            </a:rPr>
            <a:t>Fatality Rate</a:t>
          </a:r>
        </a:p>
      </cdr:txBody>
    </cdr:sp>
  </cdr:relSizeAnchor>
  <cdr:relSizeAnchor xmlns:cdr="http://schemas.openxmlformats.org/drawingml/2006/chartDrawing">
    <cdr:from>
      <cdr:x>0.68325</cdr:x>
      <cdr:y>0.3945</cdr:y>
    </cdr:from>
    <cdr:to>
      <cdr:x>0.864</cdr:x>
      <cdr:y>0.442</cdr:y>
    </cdr:to>
    <cdr:sp>
      <cdr:nvSpPr>
        <cdr:cNvPr id="7" name="TextBox 8"/>
        <cdr:cNvSpPr txBox="1">
          <a:spLocks noChangeArrowheads="1"/>
        </cdr:cNvSpPr>
      </cdr:nvSpPr>
      <cdr:spPr>
        <a:xfrm>
          <a:off x="3248025" y="115252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1" i="0" u="none" baseline="0">
              <a:latin typeface="Arial"/>
              <a:ea typeface="Arial"/>
              <a:cs typeface="Arial"/>
            </a:rPr>
            <a:t>Narrow Lanes</a:t>
          </a:r>
        </a:p>
      </cdr:txBody>
    </cdr:sp>
  </cdr:relSizeAnchor>
  <cdr:relSizeAnchor xmlns:cdr="http://schemas.openxmlformats.org/drawingml/2006/chartDrawing">
    <cdr:from>
      <cdr:x>0.70425</cdr:x>
      <cdr:y>0.15575</cdr:y>
    </cdr:from>
    <cdr:to>
      <cdr:x>0.88175</cdr:x>
      <cdr:y>0.201</cdr:y>
    </cdr:to>
    <cdr:sp>
      <cdr:nvSpPr>
        <cdr:cNvPr id="8" name="TextBox 9"/>
        <cdr:cNvSpPr txBox="1">
          <a:spLocks noChangeArrowheads="1"/>
        </cdr:cNvSpPr>
      </cdr:nvSpPr>
      <cdr:spPr>
        <a:xfrm>
          <a:off x="3352800" y="457200"/>
          <a:ext cx="8477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1" i="0" u="none" baseline="0">
              <a:latin typeface="Arial"/>
              <a:ea typeface="Arial"/>
              <a:cs typeface="Arial"/>
            </a:rPr>
            <a:t>Disbursements</a:t>
          </a:r>
        </a:p>
      </cdr:txBody>
    </cdr:sp>
  </cdr:relSizeAnchor>
  <cdr:relSizeAnchor xmlns:cdr="http://schemas.openxmlformats.org/drawingml/2006/chartDrawing">
    <cdr:from>
      <cdr:x>0.16925</cdr:x>
      <cdr:y>0.7035</cdr:y>
    </cdr:from>
    <cdr:to>
      <cdr:x>0.56325</cdr:x>
      <cdr:y>0.8005</cdr:y>
    </cdr:to>
    <cdr:sp>
      <cdr:nvSpPr>
        <cdr:cNvPr id="9" name="TextBox 10"/>
        <cdr:cNvSpPr txBox="1">
          <a:spLocks noChangeArrowheads="1"/>
        </cdr:cNvSpPr>
      </cdr:nvSpPr>
      <cdr:spPr>
        <a:xfrm>
          <a:off x="800100" y="2066925"/>
          <a:ext cx="1876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*Int = Interstate, Urb=Urban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0.133</cdr:x>
      <cdr:y>0.365</cdr:y>
    </cdr:from>
    <cdr:to>
      <cdr:x>0.22375</cdr:x>
      <cdr:y>0.414</cdr:y>
    </cdr:to>
    <cdr:sp>
      <cdr:nvSpPr>
        <cdr:cNvPr id="10" name="TextBox 11"/>
        <cdr:cNvSpPr txBox="1">
          <a:spLocks noChangeArrowheads="1"/>
        </cdr:cNvSpPr>
      </cdr:nvSpPr>
      <cdr:spPr>
        <a:xfrm>
          <a:off x="628650" y="1066800"/>
          <a:ext cx="428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Worse</a:t>
          </a:r>
        </a:p>
      </cdr:txBody>
    </cdr:sp>
  </cdr:relSizeAnchor>
  <cdr:relSizeAnchor xmlns:cdr="http://schemas.openxmlformats.org/drawingml/2006/chartDrawing">
    <cdr:from>
      <cdr:x>0.16925</cdr:x>
      <cdr:y>0.27725</cdr:y>
    </cdr:from>
    <cdr:to>
      <cdr:x>0.16925</cdr:x>
      <cdr:y>0.365</cdr:y>
    </cdr:to>
    <cdr:sp>
      <cdr:nvSpPr>
        <cdr:cNvPr id="11" name="Line 12"/>
        <cdr:cNvSpPr>
          <a:spLocks/>
        </cdr:cNvSpPr>
      </cdr:nvSpPr>
      <cdr:spPr>
        <a:xfrm flipV="1">
          <a:off x="800100" y="809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0.4435</cdr:y>
    </cdr:from>
    <cdr:to>
      <cdr:x>0.22375</cdr:x>
      <cdr:y>0.493</cdr:y>
    </cdr:to>
    <cdr:sp>
      <cdr:nvSpPr>
        <cdr:cNvPr id="12" name="TextBox 13"/>
        <cdr:cNvSpPr txBox="1">
          <a:spLocks noChangeArrowheads="1"/>
        </cdr:cNvSpPr>
      </cdr:nvSpPr>
      <cdr:spPr>
        <a:xfrm>
          <a:off x="628650" y="1304925"/>
          <a:ext cx="438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Better</a:t>
          </a:r>
        </a:p>
      </cdr:txBody>
    </cdr:sp>
  </cdr:relSizeAnchor>
  <cdr:relSizeAnchor xmlns:cdr="http://schemas.openxmlformats.org/drawingml/2006/chartDrawing">
    <cdr:from>
      <cdr:x>0.16925</cdr:x>
      <cdr:y>0.49175</cdr:y>
    </cdr:from>
    <cdr:to>
      <cdr:x>0.16925</cdr:x>
      <cdr:y>0.57675</cdr:y>
    </cdr:to>
    <cdr:sp>
      <cdr:nvSpPr>
        <cdr:cNvPr id="13" name="Line 14"/>
        <cdr:cNvSpPr>
          <a:spLocks/>
        </cdr:cNvSpPr>
      </cdr:nvSpPr>
      <cdr:spPr>
        <a:xfrm>
          <a:off x="800100" y="1438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0.62</cdr:y>
    </cdr:from>
    <cdr:to>
      <cdr:x>0.372</cdr:x>
      <cdr:y>0.68325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819275"/>
          <a:ext cx="1162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Disbursements</a:t>
          </a:r>
        </a:p>
      </cdr:txBody>
    </cdr:sp>
  </cdr:relSizeAnchor>
  <cdr:relSizeAnchor xmlns:cdr="http://schemas.openxmlformats.org/drawingml/2006/chartDrawing">
    <cdr:from>
      <cdr:x>0.432</cdr:x>
      <cdr:y>0.5885</cdr:y>
    </cdr:from>
    <cdr:to>
      <cdr:x>0.68725</cdr:x>
      <cdr:y>0.6475</cdr:y>
    </cdr:to>
    <cdr:sp>
      <cdr:nvSpPr>
        <cdr:cNvPr id="2" name="TextBox 2"/>
        <cdr:cNvSpPr txBox="1">
          <a:spLocks noChangeArrowheads="1"/>
        </cdr:cNvSpPr>
      </cdr:nvSpPr>
      <cdr:spPr>
        <a:xfrm>
          <a:off x="2781300" y="1724025"/>
          <a:ext cx="1647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Urban Int Congestion </a:t>
          </a:r>
        </a:p>
      </cdr:txBody>
    </cdr:sp>
  </cdr:relSizeAnchor>
  <cdr:relSizeAnchor xmlns:cdr="http://schemas.openxmlformats.org/drawingml/2006/chartDrawing">
    <cdr:from>
      <cdr:x>0.1255</cdr:x>
      <cdr:y>0.28025</cdr:y>
    </cdr:from>
    <cdr:to>
      <cdr:x>0.409</cdr:x>
      <cdr:y>0.326</cdr:y>
    </cdr:to>
    <cdr:sp>
      <cdr:nvSpPr>
        <cdr:cNvPr id="3" name="TextBox 3"/>
        <cdr:cNvSpPr txBox="1">
          <a:spLocks noChangeArrowheads="1"/>
        </cdr:cNvSpPr>
      </cdr:nvSpPr>
      <cdr:spPr>
        <a:xfrm>
          <a:off x="800100" y="819150"/>
          <a:ext cx="1828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Rural Primary Condition </a:t>
          </a:r>
        </a:p>
      </cdr:txBody>
    </cdr:sp>
  </cdr:relSizeAnchor>
  <cdr:relSizeAnchor xmlns:cdr="http://schemas.openxmlformats.org/drawingml/2006/chartDrawing">
    <cdr:from>
      <cdr:x>0.2515</cdr:x>
      <cdr:y>0.37675</cdr:y>
    </cdr:from>
    <cdr:to>
      <cdr:x>0.47325</cdr:x>
      <cdr:y>0.45</cdr:y>
    </cdr:to>
    <cdr:sp>
      <cdr:nvSpPr>
        <cdr:cNvPr id="4" name="TextBox 4"/>
        <cdr:cNvSpPr txBox="1">
          <a:spLocks noChangeArrowheads="1"/>
        </cdr:cNvSpPr>
      </cdr:nvSpPr>
      <cdr:spPr>
        <a:xfrm>
          <a:off x="1619250" y="1104900"/>
          <a:ext cx="1428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Rural Int Condition </a:t>
          </a:r>
        </a:p>
      </cdr:txBody>
    </cdr:sp>
  </cdr:relSizeAnchor>
  <cdr:relSizeAnchor xmlns:cdr="http://schemas.openxmlformats.org/drawingml/2006/chartDrawing">
    <cdr:from>
      <cdr:x>0.23</cdr:x>
      <cdr:y>0.467</cdr:y>
    </cdr:from>
    <cdr:to>
      <cdr:x>0.43275</cdr:x>
      <cdr:y>0.51325</cdr:y>
    </cdr:to>
    <cdr:sp>
      <cdr:nvSpPr>
        <cdr:cNvPr id="5" name="TextBox 5"/>
        <cdr:cNvSpPr txBox="1">
          <a:spLocks noChangeArrowheads="1"/>
        </cdr:cNvSpPr>
      </cdr:nvSpPr>
      <cdr:spPr>
        <a:xfrm>
          <a:off x="1476375" y="1371600"/>
          <a:ext cx="13049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Urban Int Condition </a:t>
          </a:r>
        </a:p>
      </cdr:txBody>
    </cdr:sp>
  </cdr:relSizeAnchor>
  <cdr:relSizeAnchor xmlns:cdr="http://schemas.openxmlformats.org/drawingml/2006/chartDrawing">
    <cdr:from>
      <cdr:x>0.50925</cdr:x>
      <cdr:y>0.47025</cdr:y>
    </cdr:from>
    <cdr:to>
      <cdr:x>0.68725</cdr:x>
      <cdr:y>0.51325</cdr:y>
    </cdr:to>
    <cdr:sp>
      <cdr:nvSpPr>
        <cdr:cNvPr id="6" name="TextBox 6"/>
        <cdr:cNvSpPr txBox="1">
          <a:spLocks noChangeArrowheads="1"/>
        </cdr:cNvSpPr>
      </cdr:nvSpPr>
      <cdr:spPr>
        <a:xfrm>
          <a:off x="3276600" y="1381125"/>
          <a:ext cx="1152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Deficient Bridges</a:t>
          </a:r>
        </a:p>
      </cdr:txBody>
    </cdr:sp>
  </cdr:relSizeAnchor>
  <cdr:relSizeAnchor xmlns:cdr="http://schemas.openxmlformats.org/drawingml/2006/chartDrawing">
    <cdr:from>
      <cdr:x>0.57325</cdr:x>
      <cdr:y>0.52775</cdr:y>
    </cdr:from>
    <cdr:to>
      <cdr:x>0.66625</cdr:x>
      <cdr:y>0.57425</cdr:y>
    </cdr:to>
    <cdr:sp>
      <cdr:nvSpPr>
        <cdr:cNvPr id="7" name="TextBox 7"/>
        <cdr:cNvSpPr txBox="1">
          <a:spLocks noChangeArrowheads="1"/>
        </cdr:cNvSpPr>
      </cdr:nvSpPr>
      <cdr:spPr>
        <a:xfrm>
          <a:off x="3695700" y="1552575"/>
          <a:ext cx="600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Fatality Rate </a:t>
          </a:r>
        </a:p>
      </cdr:txBody>
    </cdr:sp>
  </cdr:relSizeAnchor>
  <cdr:relSizeAnchor xmlns:cdr="http://schemas.openxmlformats.org/drawingml/2006/chartDrawing">
    <cdr:from>
      <cdr:x>0.5205</cdr:x>
      <cdr:y>0.5535</cdr:y>
    </cdr:from>
    <cdr:to>
      <cdr:x>0.75</cdr:x>
      <cdr:y>0.58975</cdr:y>
    </cdr:to>
    <cdr:sp>
      <cdr:nvSpPr>
        <cdr:cNvPr id="8" name="TextBox 8"/>
        <cdr:cNvSpPr txBox="1">
          <a:spLocks noChangeArrowheads="1"/>
        </cdr:cNvSpPr>
      </cdr:nvSpPr>
      <cdr:spPr>
        <a:xfrm>
          <a:off x="3352800" y="1628775"/>
          <a:ext cx="14763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Narrow Lanes </a:t>
          </a:r>
        </a:p>
      </cdr:txBody>
    </cdr:sp>
  </cdr:relSizeAnchor>
  <cdr:relSizeAnchor xmlns:cdr="http://schemas.openxmlformats.org/drawingml/2006/chartDrawing">
    <cdr:from>
      <cdr:x>0.08825</cdr:x>
      <cdr:y>0.5935</cdr:y>
    </cdr:from>
    <cdr:to>
      <cdr:x>0.15125</cdr:x>
      <cdr:y>0.6475</cdr:y>
    </cdr:to>
    <cdr:sp>
      <cdr:nvSpPr>
        <cdr:cNvPr id="9" name="TextBox 9"/>
        <cdr:cNvSpPr txBox="1">
          <a:spLocks noChangeArrowheads="1"/>
        </cdr:cNvSpPr>
      </cdr:nvSpPr>
      <cdr:spPr>
        <a:xfrm>
          <a:off x="561975" y="1743075"/>
          <a:ext cx="409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Worse</a:t>
          </a:r>
        </a:p>
      </cdr:txBody>
    </cdr:sp>
  </cdr:relSizeAnchor>
  <cdr:relSizeAnchor xmlns:cdr="http://schemas.openxmlformats.org/drawingml/2006/chartDrawing">
    <cdr:from>
      <cdr:x>0.08825</cdr:x>
      <cdr:y>0.4865</cdr:y>
    </cdr:from>
    <cdr:to>
      <cdr:x>0.15575</cdr:x>
      <cdr:y>0.55275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561975" y="1428750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Better </a:t>
          </a:r>
        </a:p>
      </cdr:txBody>
    </cdr:sp>
  </cdr:relSizeAnchor>
  <cdr:relSizeAnchor xmlns:cdr="http://schemas.openxmlformats.org/drawingml/2006/chartDrawing">
    <cdr:from>
      <cdr:x>0.11525</cdr:x>
      <cdr:y>0.43</cdr:y>
    </cdr:from>
    <cdr:to>
      <cdr:x>0.11525</cdr:x>
      <cdr:y>0.4865</cdr:y>
    </cdr:to>
    <cdr:sp>
      <cdr:nvSpPr>
        <cdr:cNvPr id="11" name="Line 11"/>
        <cdr:cNvSpPr>
          <a:spLocks/>
        </cdr:cNvSpPr>
      </cdr:nvSpPr>
      <cdr:spPr>
        <a:xfrm flipV="1">
          <a:off x="742950" y="1257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0.11525</cdr:x>
      <cdr:y>0.6475</cdr:y>
    </cdr:from>
    <cdr:to>
      <cdr:x>0.11525</cdr:x>
      <cdr:y>0.682</cdr:y>
    </cdr:to>
    <cdr:sp>
      <cdr:nvSpPr>
        <cdr:cNvPr id="12" name="Line 12"/>
        <cdr:cNvSpPr>
          <a:spLocks/>
        </cdr:cNvSpPr>
      </cdr:nvSpPr>
      <cdr:spPr>
        <a:xfrm>
          <a:off x="742950" y="19050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0.7435</cdr:y>
    </cdr:from>
    <cdr:to>
      <cdr:x>0.364</cdr:x>
      <cdr:y>0.79675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95325" y="2181225"/>
          <a:ext cx="1647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Int=Interstate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1485900</xdr:colOff>
      <xdr:row>18</xdr:row>
      <xdr:rowOff>38100</xdr:rowOff>
    </xdr:from>
    <xdr:to>
      <xdr:col>19</xdr:col>
      <xdr:colOff>571500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9401175" y="2266950"/>
        <a:ext cx="47625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447675</xdr:colOff>
      <xdr:row>18</xdr:row>
      <xdr:rowOff>28575</xdr:rowOff>
    </xdr:from>
    <xdr:to>
      <xdr:col>29</xdr:col>
      <xdr:colOff>381000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4649450" y="2257425"/>
        <a:ext cx="64484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12"/>
  <sheetViews>
    <sheetView tabSelected="1" workbookViewId="0" topLeftCell="A1">
      <pane ySplit="1680" topLeftCell="BM7" activePane="bottomLeft" state="split"/>
      <selection pane="topLeft" activeCell="E55" sqref="E5:F55"/>
      <selection pane="bottomLeft" activeCell="G17" sqref="G17"/>
    </sheetView>
  </sheetViews>
  <sheetFormatPr defaultColWidth="9.140625" defaultRowHeight="10.5" customHeight="1"/>
  <cols>
    <col min="1" max="2" width="11.7109375" style="19" customWidth="1"/>
    <col min="3" max="3" width="11.7109375" style="1566" customWidth="1"/>
    <col min="4" max="4" width="11.7109375" style="1647" customWidth="1"/>
    <col min="5" max="8" width="11.7109375" style="19" customWidth="1"/>
    <col min="9" max="9" width="11.7109375" style="1648" customWidth="1"/>
    <col min="10" max="11" width="11.7109375" style="1566" customWidth="1"/>
    <col min="12" max="12" width="18.00390625" style="19" customWidth="1"/>
    <col min="13" max="13" width="15.28125" style="19" customWidth="1"/>
    <col min="14" max="14" width="11.7109375" style="19" customWidth="1"/>
    <col min="15" max="15" width="11.7109375" style="1648" customWidth="1"/>
    <col min="16" max="17" width="11.7109375" style="1566" customWidth="1"/>
    <col min="18" max="18" width="11.7109375" style="1649" customWidth="1"/>
    <col min="19" max="19" width="22.140625" style="1650" customWidth="1"/>
    <col min="20" max="20" width="12.140625" style="1650" customWidth="1"/>
    <col min="21" max="21" width="11.7109375" style="1648" customWidth="1"/>
    <col min="22" max="24" width="11.7109375" style="1566" customWidth="1"/>
    <col min="25" max="25" width="11.7109375" style="1648" customWidth="1"/>
    <col min="26" max="27" width="11.7109375" style="1650" customWidth="1"/>
    <col min="28" max="28" width="11.7109375" style="1648" customWidth="1"/>
    <col min="29" max="31" width="11.7109375" style="1566" customWidth="1"/>
    <col min="32" max="34" width="11.7109375" style="1650" customWidth="1"/>
    <col min="35" max="37" width="11.7109375" style="1566" customWidth="1"/>
    <col min="38" max="38" width="18.57421875" style="1650" customWidth="1"/>
    <col min="39" max="39" width="14.57421875" style="1650" customWidth="1"/>
    <col min="40" max="40" width="11.7109375" style="1650" customWidth="1"/>
    <col min="41" max="42" width="11.7109375" style="1648" customWidth="1"/>
    <col min="43" max="44" width="11.7109375" style="1566" customWidth="1"/>
    <col min="45" max="45" width="25.57421875" style="1650" customWidth="1"/>
    <col min="46" max="48" width="11.7109375" style="1648" customWidth="1"/>
    <col min="49" max="50" width="11.7109375" style="1566" customWidth="1"/>
    <col min="51" max="51" width="18.421875" style="1650" customWidth="1"/>
    <col min="52" max="52" width="17.421875" style="1650" customWidth="1"/>
    <col min="53" max="53" width="9.8515625" style="1648" customWidth="1"/>
    <col min="54" max="54" width="11.7109375" style="1648" customWidth="1"/>
    <col min="55" max="56" width="11.7109375" style="1566" customWidth="1"/>
    <col min="57" max="57" width="21.00390625" style="1650" customWidth="1"/>
    <col min="58" max="58" width="16.7109375" style="1650" customWidth="1"/>
    <col min="59" max="60" width="11.7109375" style="1648" customWidth="1"/>
    <col min="61" max="62" width="11.7109375" style="1566" customWidth="1"/>
    <col min="63" max="63" width="17.28125" style="1650" customWidth="1"/>
    <col min="64" max="64" width="11.7109375" style="1650" customWidth="1"/>
    <col min="65" max="66" width="11.7109375" style="1648" customWidth="1"/>
    <col min="67" max="68" width="11.7109375" style="1566" customWidth="1"/>
    <col min="69" max="71" width="11.7109375" style="19" customWidth="1"/>
    <col min="72" max="72" width="11.7109375" style="1566" customWidth="1"/>
    <col min="73" max="73" width="11.7109375" style="1650" customWidth="1"/>
    <col min="74" max="74" width="10.421875" style="1650" customWidth="1"/>
    <col min="75" max="75" width="10.00390625" style="1650" customWidth="1"/>
    <col min="76" max="76" width="11.7109375" style="1566" customWidth="1"/>
    <col min="77" max="77" width="9.28125" style="1566" customWidth="1"/>
    <col min="78" max="78" width="11.7109375" style="1648" customWidth="1"/>
    <col min="79" max="80" width="11.7109375" style="19" customWidth="1"/>
    <col min="81" max="82" width="11.7109375" style="1648" customWidth="1"/>
    <col min="83" max="83" width="11.7109375" style="1566" customWidth="1"/>
    <col min="84" max="84" width="20.140625" style="1566" customWidth="1"/>
    <col min="85" max="85" width="13.00390625" style="19" customWidth="1"/>
    <col min="86" max="86" width="11.7109375" style="1560" customWidth="1"/>
    <col min="87" max="87" width="11.7109375" style="1566" customWidth="1"/>
    <col min="88" max="88" width="11.7109375" style="1560" customWidth="1"/>
    <col min="89" max="89" width="11.7109375" style="1566" customWidth="1"/>
    <col min="90" max="90" width="11.8515625" style="1559" customWidth="1"/>
    <col min="91" max="91" width="6.00390625" style="1559" customWidth="1"/>
    <col min="92" max="16384" width="11.7109375" style="19" customWidth="1"/>
  </cols>
  <sheetData>
    <row r="1" spans="2:89" s="1559" customFormat="1" ht="10.5" customHeight="1">
      <c r="B1" s="1559" t="s">
        <v>219</v>
      </c>
      <c r="C1" s="1560"/>
      <c r="D1" s="1561"/>
      <c r="I1" s="1560"/>
      <c r="J1" s="1560"/>
      <c r="K1" s="1560"/>
      <c r="O1" s="1562"/>
      <c r="P1" s="1562"/>
      <c r="Q1" s="1562"/>
      <c r="R1" s="1563"/>
      <c r="S1" s="1564"/>
      <c r="T1" s="1564"/>
      <c r="U1" s="1562"/>
      <c r="V1" s="1562"/>
      <c r="W1" s="1562"/>
      <c r="X1" s="1562"/>
      <c r="Y1" s="1560"/>
      <c r="Z1" s="1564"/>
      <c r="AA1" s="1564"/>
      <c r="AB1" s="1560"/>
      <c r="AC1" s="1560"/>
      <c r="AD1" s="1560"/>
      <c r="AE1" s="1560"/>
      <c r="AF1" s="1564"/>
      <c r="AG1" s="1564"/>
      <c r="AH1" s="1564"/>
      <c r="AI1" s="1560"/>
      <c r="AJ1" s="1560"/>
      <c r="AK1" s="1560"/>
      <c r="AL1" s="1564"/>
      <c r="AM1" s="1564"/>
      <c r="AN1" s="1564"/>
      <c r="AO1" s="1560"/>
      <c r="AP1" s="1560"/>
      <c r="AQ1" s="1560"/>
      <c r="AR1" s="1560"/>
      <c r="AS1" s="1564"/>
      <c r="AT1" s="1560"/>
      <c r="AU1" s="1560"/>
      <c r="AV1" s="1560"/>
      <c r="AW1" s="1560"/>
      <c r="AX1" s="1560"/>
      <c r="AY1" s="1564"/>
      <c r="AZ1" s="1564"/>
      <c r="BA1" s="1560"/>
      <c r="BB1" s="1560"/>
      <c r="BC1" s="1560"/>
      <c r="BD1" s="1560"/>
      <c r="BE1" s="1564"/>
      <c r="BF1" s="1564"/>
      <c r="BG1" s="1560"/>
      <c r="BH1" s="1560"/>
      <c r="BI1" s="1560"/>
      <c r="BJ1" s="1560"/>
      <c r="BK1" s="1564"/>
      <c r="BL1" s="1564"/>
      <c r="BM1" s="1560"/>
      <c r="BN1" s="1560"/>
      <c r="BO1" s="1560"/>
      <c r="BP1" s="1560"/>
      <c r="BT1" s="1560"/>
      <c r="BU1" s="1564"/>
      <c r="BV1" s="1564"/>
      <c r="BW1" s="1564"/>
      <c r="BX1" s="1560"/>
      <c r="BY1" s="1560"/>
      <c r="BZ1" s="1560"/>
      <c r="CC1" s="1560"/>
      <c r="CD1" s="1560"/>
      <c r="CE1" s="1560"/>
      <c r="CF1" s="1560"/>
      <c r="CH1" s="1560"/>
      <c r="CI1" s="1560"/>
      <c r="CJ1" s="1560"/>
      <c r="CK1" s="1560"/>
    </row>
    <row r="2" spans="3:91" s="1565" customFormat="1" ht="10.5" customHeight="1">
      <c r="C2" s="1566" t="s">
        <v>105</v>
      </c>
      <c r="D2" s="1567"/>
      <c r="I2" s="1568" t="s">
        <v>108</v>
      </c>
      <c r="J2" s="1568"/>
      <c r="K2" s="1568"/>
      <c r="L2" s="1569"/>
      <c r="O2" s="1568" t="s">
        <v>109</v>
      </c>
      <c r="P2" s="1568"/>
      <c r="Q2" s="1568"/>
      <c r="R2" s="1570"/>
      <c r="S2" s="1571"/>
      <c r="T2" s="1571"/>
      <c r="U2" s="1568" t="s">
        <v>110</v>
      </c>
      <c r="V2" s="1568"/>
      <c r="W2" s="1568"/>
      <c r="X2" s="1568"/>
      <c r="Y2" s="1566"/>
      <c r="Z2" s="1571"/>
      <c r="AA2" s="1571"/>
      <c r="AB2" s="1568" t="s">
        <v>111</v>
      </c>
      <c r="AC2" s="1568"/>
      <c r="AD2" s="1568"/>
      <c r="AE2" s="1566"/>
      <c r="AF2" s="1571"/>
      <c r="AG2" s="1571"/>
      <c r="AH2" s="1571"/>
      <c r="AI2" s="1568" t="s">
        <v>112</v>
      </c>
      <c r="AJ2" s="1568"/>
      <c r="AK2" s="1566"/>
      <c r="AL2" s="1571"/>
      <c r="AM2" s="1571"/>
      <c r="AN2" s="1571"/>
      <c r="AO2" s="1568" t="s">
        <v>116</v>
      </c>
      <c r="AP2" s="1568"/>
      <c r="AQ2" s="1566"/>
      <c r="AR2" s="1566"/>
      <c r="AS2" s="1571"/>
      <c r="AT2" s="1572" t="s">
        <v>232</v>
      </c>
      <c r="AU2" s="1568"/>
      <c r="AV2" s="1568"/>
      <c r="AW2" s="1568"/>
      <c r="AX2" s="1566"/>
      <c r="AY2" s="1571"/>
      <c r="AZ2" s="1573" t="s">
        <v>120</v>
      </c>
      <c r="BA2" s="1568"/>
      <c r="BB2" s="1568"/>
      <c r="BC2" s="1566"/>
      <c r="BD2" s="1566"/>
      <c r="BE2" s="1571"/>
      <c r="BF2" s="1573" t="s">
        <v>121</v>
      </c>
      <c r="BG2" s="1568"/>
      <c r="BH2" s="1568"/>
      <c r="BI2" s="1566"/>
      <c r="BJ2" s="1566"/>
      <c r="BK2" s="1571"/>
      <c r="BL2" s="1573" t="s">
        <v>124</v>
      </c>
      <c r="BM2" s="1568"/>
      <c r="BN2" s="1568"/>
      <c r="BO2" s="1566"/>
      <c r="BP2" s="1566"/>
      <c r="BS2" s="1569" t="s">
        <v>125</v>
      </c>
      <c r="BT2" s="1568"/>
      <c r="BU2" s="1573"/>
      <c r="BV2" s="1573"/>
      <c r="BW2" s="1573"/>
      <c r="BX2" s="1566"/>
      <c r="BY2" s="1566"/>
      <c r="BZ2" s="1566"/>
      <c r="CC2" s="1566" t="s">
        <v>211</v>
      </c>
      <c r="CD2" s="1566"/>
      <c r="CE2" s="1566"/>
      <c r="CF2" s="1566"/>
      <c r="CH2" s="1574" t="s">
        <v>216</v>
      </c>
      <c r="CI2" s="1566"/>
      <c r="CJ2" s="1560"/>
      <c r="CK2" s="1566"/>
      <c r="CL2" s="1559"/>
      <c r="CM2" s="1559"/>
    </row>
    <row r="3" spans="1:90" s="1575" customFormat="1" ht="10.5" customHeight="1">
      <c r="A3" s="1575" t="s">
        <v>233</v>
      </c>
      <c r="C3" s="1576" t="s">
        <v>106</v>
      </c>
      <c r="D3" s="1577"/>
      <c r="I3" s="1572" t="s">
        <v>234</v>
      </c>
      <c r="J3" s="1572" t="s">
        <v>235</v>
      </c>
      <c r="K3" s="1572" t="s">
        <v>236</v>
      </c>
      <c r="L3" s="1578"/>
      <c r="O3" s="1572"/>
      <c r="P3" s="1572" t="s">
        <v>237</v>
      </c>
      <c r="Q3" s="1572" t="s">
        <v>236</v>
      </c>
      <c r="R3" s="1579" t="s">
        <v>238</v>
      </c>
      <c r="S3" s="1580"/>
      <c r="T3" s="1580"/>
      <c r="U3" s="1572" t="s">
        <v>239</v>
      </c>
      <c r="V3" s="1572" t="s">
        <v>240</v>
      </c>
      <c r="W3" s="1572" t="s">
        <v>236</v>
      </c>
      <c r="X3" s="1572"/>
      <c r="Y3" s="1576"/>
      <c r="Z3" s="1580"/>
      <c r="AA3" s="1580"/>
      <c r="AB3" s="1572" t="s">
        <v>236</v>
      </c>
      <c r="AC3" s="1572" t="s">
        <v>241</v>
      </c>
      <c r="AD3" s="1572" t="s">
        <v>242</v>
      </c>
      <c r="AE3" s="1576" t="s">
        <v>236</v>
      </c>
      <c r="AF3" s="1580" t="s">
        <v>236</v>
      </c>
      <c r="AG3" s="1580"/>
      <c r="AH3" s="1580"/>
      <c r="AI3" s="1572" t="s">
        <v>236</v>
      </c>
      <c r="AJ3" s="1572" t="s">
        <v>235</v>
      </c>
      <c r="AK3" s="1576" t="s">
        <v>243</v>
      </c>
      <c r="AL3" s="1580"/>
      <c r="AM3" s="1580"/>
      <c r="AN3" s="1580"/>
      <c r="AO3" s="1572" t="s">
        <v>240</v>
      </c>
      <c r="AP3" s="1572" t="s">
        <v>240</v>
      </c>
      <c r="AQ3" s="1576" t="s">
        <v>236</v>
      </c>
      <c r="AR3" s="1576" t="s">
        <v>236</v>
      </c>
      <c r="AS3" s="1580"/>
      <c r="AT3" s="1576"/>
      <c r="AU3" s="1572" t="s">
        <v>240</v>
      </c>
      <c r="AV3" s="1572" t="s">
        <v>240</v>
      </c>
      <c r="AW3" s="1572"/>
      <c r="AX3" s="1576"/>
      <c r="AY3" s="1580"/>
      <c r="AZ3" s="1581"/>
      <c r="BA3" s="1572" t="s">
        <v>236</v>
      </c>
      <c r="BB3" s="1572" t="s">
        <v>236</v>
      </c>
      <c r="BC3" s="1576" t="s">
        <v>236</v>
      </c>
      <c r="BD3" s="1576" t="s">
        <v>243</v>
      </c>
      <c r="BE3" s="1580"/>
      <c r="BF3" s="1581"/>
      <c r="BG3" s="1572" t="s">
        <v>244</v>
      </c>
      <c r="BH3" s="1572" t="s">
        <v>245</v>
      </c>
      <c r="BI3" s="1576" t="s">
        <v>243</v>
      </c>
      <c r="BJ3" s="1576" t="s">
        <v>236</v>
      </c>
      <c r="BK3" s="1580"/>
      <c r="BL3" s="1581"/>
      <c r="BM3" s="1572" t="s">
        <v>246</v>
      </c>
      <c r="BN3" s="1572" t="s">
        <v>247</v>
      </c>
      <c r="BO3" s="1576" t="s">
        <v>236</v>
      </c>
      <c r="BP3" s="1576" t="s">
        <v>236</v>
      </c>
      <c r="BS3" s="1578"/>
      <c r="BT3" s="1572" t="s">
        <v>236</v>
      </c>
      <c r="BU3" s="1581" t="s">
        <v>248</v>
      </c>
      <c r="BV3" s="1581" t="s">
        <v>249</v>
      </c>
      <c r="BW3" s="1581" t="s">
        <v>250</v>
      </c>
      <c r="BX3" s="1576" t="s">
        <v>251</v>
      </c>
      <c r="BY3" s="1576" t="s">
        <v>236</v>
      </c>
      <c r="BZ3" s="1576" t="s">
        <v>236</v>
      </c>
      <c r="CC3" s="1576" t="s">
        <v>236</v>
      </c>
      <c r="CD3" s="1576" t="s">
        <v>236</v>
      </c>
      <c r="CE3" s="1576"/>
      <c r="CF3" s="1576"/>
      <c r="CH3" s="1582" t="s">
        <v>252</v>
      </c>
      <c r="CI3" s="1576" t="s">
        <v>253</v>
      </c>
      <c r="CJ3" s="1576" t="s">
        <v>240</v>
      </c>
      <c r="CK3" s="1576"/>
      <c r="CL3" s="1583"/>
    </row>
    <row r="4" spans="1:94" s="1584" customFormat="1" ht="39.75" customHeight="1">
      <c r="A4" s="1584" t="s">
        <v>117</v>
      </c>
      <c r="B4" s="1584" t="s">
        <v>118</v>
      </c>
      <c r="C4" s="1585" t="s">
        <v>335</v>
      </c>
      <c r="D4" s="1586" t="s">
        <v>126</v>
      </c>
      <c r="E4" s="1587" t="s">
        <v>127</v>
      </c>
      <c r="F4" s="1588" t="s">
        <v>336</v>
      </c>
      <c r="G4" s="1587"/>
      <c r="H4" s="1587"/>
      <c r="I4" s="1589" t="s">
        <v>221</v>
      </c>
      <c r="J4" s="1589" t="s">
        <v>128</v>
      </c>
      <c r="K4" s="1589" t="s">
        <v>222</v>
      </c>
      <c r="L4" s="1587"/>
      <c r="M4" s="1587"/>
      <c r="N4" s="1587"/>
      <c r="O4" s="1589" t="s">
        <v>223</v>
      </c>
      <c r="P4" s="1589" t="s">
        <v>129</v>
      </c>
      <c r="Q4" s="1589" t="s">
        <v>222</v>
      </c>
      <c r="R4" s="1590" t="s">
        <v>130</v>
      </c>
      <c r="S4" s="1587"/>
      <c r="T4" s="1587"/>
      <c r="U4" s="1589" t="s">
        <v>224</v>
      </c>
      <c r="V4" s="1589" t="s">
        <v>131</v>
      </c>
      <c r="W4" s="1589" t="s">
        <v>222</v>
      </c>
      <c r="X4" s="1590" t="s">
        <v>132</v>
      </c>
      <c r="Y4" s="1589" t="s">
        <v>222</v>
      </c>
      <c r="Z4" s="1587"/>
      <c r="AA4" s="1587"/>
      <c r="AB4" s="1589" t="s">
        <v>225</v>
      </c>
      <c r="AC4" s="1589" t="s">
        <v>133</v>
      </c>
      <c r="AD4" s="1589" t="s">
        <v>226</v>
      </c>
      <c r="AE4" s="1590" t="s">
        <v>134</v>
      </c>
      <c r="AF4" s="1587" t="s">
        <v>226</v>
      </c>
      <c r="AG4" s="1587"/>
      <c r="AH4" s="1587"/>
      <c r="AI4" s="1589" t="s">
        <v>227</v>
      </c>
      <c r="AJ4" s="1589" t="s">
        <v>135</v>
      </c>
      <c r="AK4" s="1589" t="s">
        <v>226</v>
      </c>
      <c r="AL4" s="1587"/>
      <c r="AM4" s="1587"/>
      <c r="AN4" s="1587"/>
      <c r="AO4" s="1591" t="s">
        <v>115</v>
      </c>
      <c r="AP4" s="1589" t="s">
        <v>254</v>
      </c>
      <c r="AQ4" s="1592" t="s">
        <v>136</v>
      </c>
      <c r="AR4" s="1589" t="s">
        <v>226</v>
      </c>
      <c r="AS4" s="1587"/>
      <c r="AT4" s="1589"/>
      <c r="AU4" s="1591" t="s">
        <v>255</v>
      </c>
      <c r="AV4" s="1591" t="s">
        <v>256</v>
      </c>
      <c r="AW4" s="1589" t="s">
        <v>257</v>
      </c>
      <c r="AX4" s="1589" t="s">
        <v>226</v>
      </c>
      <c r="AY4" s="1587"/>
      <c r="AZ4" s="1587"/>
      <c r="BA4" s="1589" t="s">
        <v>258</v>
      </c>
      <c r="BB4" s="1589" t="s">
        <v>259</v>
      </c>
      <c r="BC4" s="1589" t="s">
        <v>260</v>
      </c>
      <c r="BD4" s="1589" t="s">
        <v>226</v>
      </c>
      <c r="BE4" s="1587"/>
      <c r="BF4" s="1587" t="s">
        <v>117</v>
      </c>
      <c r="BG4" s="1591" t="s">
        <v>122</v>
      </c>
      <c r="BH4" s="1591" t="s">
        <v>261</v>
      </c>
      <c r="BI4" s="1591" t="s">
        <v>137</v>
      </c>
      <c r="BJ4" s="1591" t="s">
        <v>226</v>
      </c>
      <c r="BK4" s="1587"/>
      <c r="BL4" s="1587"/>
      <c r="BM4" s="1593" t="s">
        <v>123</v>
      </c>
      <c r="BN4" s="1593" t="s">
        <v>52</v>
      </c>
      <c r="BO4" s="1593" t="s">
        <v>138</v>
      </c>
      <c r="BP4" s="1593" t="s">
        <v>226</v>
      </c>
      <c r="BQ4" s="1594"/>
      <c r="BR4" s="1594"/>
      <c r="BS4" s="1594" t="s">
        <v>117</v>
      </c>
      <c r="BT4" s="1593" t="s">
        <v>220</v>
      </c>
      <c r="BU4" s="1594" t="s">
        <v>262</v>
      </c>
      <c r="BV4" s="1594" t="s">
        <v>263</v>
      </c>
      <c r="BW4" s="1594" t="s">
        <v>264</v>
      </c>
      <c r="BX4" s="1593" t="s">
        <v>265</v>
      </c>
      <c r="BY4" s="1593" t="s">
        <v>139</v>
      </c>
      <c r="BZ4" s="1593" t="s">
        <v>226</v>
      </c>
      <c r="CA4" s="1594"/>
      <c r="CC4" s="1589" t="s">
        <v>212</v>
      </c>
      <c r="CD4" s="1589" t="s">
        <v>213</v>
      </c>
      <c r="CE4" s="1589" t="s">
        <v>214</v>
      </c>
      <c r="CF4" s="1589" t="s">
        <v>226</v>
      </c>
      <c r="CH4" s="1595" t="s">
        <v>217</v>
      </c>
      <c r="CI4" s="1589" t="s">
        <v>222</v>
      </c>
      <c r="CJ4" s="1585" t="s">
        <v>218</v>
      </c>
      <c r="CK4" s="1589" t="s">
        <v>222</v>
      </c>
      <c r="CL4" s="1596" t="s">
        <v>228</v>
      </c>
      <c r="CM4" s="1597" t="s">
        <v>222</v>
      </c>
      <c r="CO4" s="3" t="s">
        <v>266</v>
      </c>
      <c r="CP4" s="4" t="s">
        <v>267</v>
      </c>
    </row>
    <row r="5" spans="1:94" s="1617" customFormat="1" ht="10.5" customHeight="1">
      <c r="A5" s="1598" t="s">
        <v>1</v>
      </c>
      <c r="B5" s="1599" t="s">
        <v>53</v>
      </c>
      <c r="C5" s="1600">
        <v>6436</v>
      </c>
      <c r="D5" s="1601">
        <v>5674</v>
      </c>
      <c r="E5" s="1602">
        <v>11689</v>
      </c>
      <c r="F5" s="1603">
        <f aca="true" t="shared" si="0" ref="F5:F36">E5/D5</f>
        <v>2.0600986958054284</v>
      </c>
      <c r="G5" s="1604"/>
      <c r="H5" s="1604"/>
      <c r="I5" s="1605">
        <v>643873</v>
      </c>
      <c r="J5" s="1606">
        <f aca="true" t="shared" si="1" ref="J5:J36">I5*1000/C5</f>
        <v>100042.41765071473</v>
      </c>
      <c r="K5" s="1607">
        <f aca="true" t="shared" si="2" ref="K5:K36">RANK(J5,J$5:J$54,1)</f>
        <v>18</v>
      </c>
      <c r="L5" s="1608"/>
      <c r="M5" s="1608"/>
      <c r="N5" s="1598" t="s">
        <v>1</v>
      </c>
      <c r="O5" s="1605">
        <v>343155</v>
      </c>
      <c r="P5" s="1606">
        <f aca="true" t="shared" si="3" ref="P5:P36">O5*1000/C5</f>
        <v>53318.0546923555</v>
      </c>
      <c r="Q5" s="1607">
        <f aca="true" t="shared" si="4" ref="Q5:Q36">RANK(P5,P$5:P$54,1)</f>
        <v>20</v>
      </c>
      <c r="R5" s="1609">
        <f aca="true" t="shared" si="5" ref="R5:R36">O5/AI5</f>
        <v>0.5267257827094017</v>
      </c>
      <c r="S5" s="1604"/>
      <c r="T5" s="1598" t="s">
        <v>1</v>
      </c>
      <c r="U5" s="1605">
        <v>201331</v>
      </c>
      <c r="V5" s="1607">
        <f aca="true" t="shared" si="6" ref="V5:V36">U5*1000/C5</f>
        <v>31282.007458048476</v>
      </c>
      <c r="W5" s="1607">
        <f aca="true" t="shared" si="7" ref="W5:W36">RANK(V5,V$5:V$54,1)</f>
        <v>39</v>
      </c>
      <c r="X5" s="1609">
        <f aca="true" t="shared" si="8" ref="X5:X36">U5/AI5</f>
        <v>0.30903302752011935</v>
      </c>
      <c r="Y5" s="1605">
        <f aca="true" t="shared" si="9" ref="Y5:Y36">RANK(X5,X$5:X$54,0)</f>
        <v>2</v>
      </c>
      <c r="Z5" s="1608"/>
      <c r="AA5" s="1598" t="s">
        <v>1</v>
      </c>
      <c r="AB5" s="1605">
        <v>50703</v>
      </c>
      <c r="AC5" s="1607">
        <f aca="true" t="shared" si="10" ref="AC5:AC36">AB5*1000/C5</f>
        <v>7878.029832193909</v>
      </c>
      <c r="AD5" s="1607">
        <f aca="true" t="shared" si="11" ref="AD5:AD36">RANK(AC5,AC$5:AC$54,1)</f>
        <v>25</v>
      </c>
      <c r="AE5" s="1609">
        <f aca="true" t="shared" si="12" ref="AE5:AE36">AB5/AI5</f>
        <v>0.07782657213420989</v>
      </c>
      <c r="AF5" s="1608">
        <f aca="true" t="shared" si="13" ref="AF5:AF36">RANK(AE5,AE$5:AE$54,1)</f>
        <v>27</v>
      </c>
      <c r="AG5" s="1608"/>
      <c r="AH5" s="1598" t="s">
        <v>1</v>
      </c>
      <c r="AI5" s="1607">
        <v>651487</v>
      </c>
      <c r="AJ5" s="1607">
        <f aca="true" t="shared" si="14" ref="AJ5:AJ36">AI5*1000/C5</f>
        <v>101225.45059042884</v>
      </c>
      <c r="AK5" s="1607">
        <f aca="true" t="shared" si="15" ref="AK5:AK36">RANK(AJ5,AJ$5:AJ$54,1)</f>
        <v>21</v>
      </c>
      <c r="AL5" s="1608"/>
      <c r="AM5" s="1608"/>
      <c r="AN5" s="1598" t="s">
        <v>1</v>
      </c>
      <c r="AO5" s="1610">
        <v>91</v>
      </c>
      <c r="AP5" s="1610">
        <v>1013</v>
      </c>
      <c r="AQ5" s="1611">
        <f aca="true" t="shared" si="16" ref="AQ5:AQ11">AO5/AP5</f>
        <v>0.08983218163869694</v>
      </c>
      <c r="AR5" s="1612">
        <f aca="true" t="shared" si="17" ref="AR5:AR11">RANK(AQ5,AQ$5:AQ$54,1)</f>
        <v>46</v>
      </c>
      <c r="AS5" s="1604"/>
      <c r="AT5" s="1613" t="s">
        <v>1</v>
      </c>
      <c r="AU5" s="1610">
        <v>108</v>
      </c>
      <c r="AV5" s="1610">
        <v>651</v>
      </c>
      <c r="AW5" s="1611">
        <f aca="true" t="shared" si="18" ref="AW5:AW36">AU5/AV5</f>
        <v>0.16589861751152074</v>
      </c>
      <c r="AX5" s="1612">
        <f aca="true" t="shared" si="19" ref="AX5:AX36">RANK(AW5,AW$5:AW$54,1)</f>
        <v>50</v>
      </c>
      <c r="AY5" s="1604"/>
      <c r="AZ5" s="1614" t="s">
        <v>1</v>
      </c>
      <c r="BA5" s="1610">
        <v>0</v>
      </c>
      <c r="BB5" s="1610">
        <v>68</v>
      </c>
      <c r="BC5" s="1611">
        <f aca="true" t="shared" si="20" ref="BC5:BC36">BA5/BB5</f>
        <v>0</v>
      </c>
      <c r="BD5" s="1612">
        <f aca="true" t="shared" si="21" ref="BD5:BD36">RANK(BC5,BC$5:BC$54,1)</f>
        <v>1</v>
      </c>
      <c r="BE5" s="1"/>
      <c r="BF5" s="1598" t="s">
        <v>1</v>
      </c>
      <c r="BG5" s="1610">
        <v>5</v>
      </c>
      <c r="BH5" s="1610">
        <v>69</v>
      </c>
      <c r="BI5" s="1609">
        <f aca="true" t="shared" si="22" ref="BI5:BI36">BG5/BH5</f>
        <v>0.07246376811594203</v>
      </c>
      <c r="BJ5" s="1612">
        <f aca="true" t="shared" si="23" ref="BJ5:BJ36">RANK(BI5,BI$5:BI$54,1)</f>
        <v>8</v>
      </c>
      <c r="BK5" s="1615"/>
      <c r="BL5" s="1598" t="s">
        <v>1</v>
      </c>
      <c r="BM5" s="1610">
        <v>55</v>
      </c>
      <c r="BN5" s="1610">
        <v>806</v>
      </c>
      <c r="BO5" s="1609">
        <f aca="true" t="shared" si="24" ref="BO5:BO36">BM5/BN5</f>
        <v>0.06823821339950373</v>
      </c>
      <c r="BP5" s="1612">
        <f aca="true" t="shared" si="25" ref="BP5:BP36">RANK(BO5,BO$5:BO$54,1)</f>
        <v>26</v>
      </c>
      <c r="BQ5" s="1604"/>
      <c r="BR5" s="1"/>
      <c r="BS5" s="1598" t="s">
        <v>1</v>
      </c>
      <c r="BT5" s="1612">
        <v>74</v>
      </c>
      <c r="BU5" s="5">
        <v>10744</v>
      </c>
      <c r="BV5" s="5">
        <v>10924</v>
      </c>
      <c r="BW5" s="1604">
        <v>5035</v>
      </c>
      <c r="BX5" s="1612">
        <f aca="true" t="shared" si="26" ref="BX5:BX36">BW5*BU5/BV5</f>
        <v>4952.035884291468</v>
      </c>
      <c r="BY5" s="1616">
        <f aca="true" t="shared" si="27" ref="BY5:BY36">BT5*100/BX5</f>
        <v>1.4943348903172948</v>
      </c>
      <c r="BZ5" s="1610">
        <f aca="true" t="shared" si="28" ref="BZ5:BZ36">RANK(BY5,BY$5:BY$54,1)</f>
        <v>27</v>
      </c>
      <c r="CA5" s="1604"/>
      <c r="CB5" s="1617" t="s">
        <v>1</v>
      </c>
      <c r="CC5" s="1618">
        <v>1007</v>
      </c>
      <c r="CD5" s="1618">
        <v>225</v>
      </c>
      <c r="CE5" s="1570">
        <f aca="true" t="shared" si="29" ref="CE5:CE36">CD5/CC5</f>
        <v>0.2234359483614697</v>
      </c>
      <c r="CF5" s="1568">
        <f aca="true" t="shared" si="30" ref="CF5:CF36">RANK(CE5,CE$5:CE$54,1)</f>
        <v>21</v>
      </c>
      <c r="CG5" s="1617" t="s">
        <v>1</v>
      </c>
      <c r="CH5" s="1619">
        <f aca="true" t="shared" si="31" ref="CH5:CH36">((J5/J$55+P5/P$55+V5/V$55+AC5/AC$55+AJ5/AJ$55)/5)*(F$55/F5)</f>
        <v>1.1084851088780925</v>
      </c>
      <c r="CI5" s="1568">
        <f aca="true" t="shared" si="32" ref="CI5:CI36">RANK(CH5,CH$5:CH$54,1)</f>
        <v>33</v>
      </c>
      <c r="CJ5" s="1619">
        <f aca="true" t="shared" si="33" ref="CJ5:CJ11">(AQ5/AQ$55+AW5/AW$55+BC5/BC$55+BI5/BI$55+BO5/BO$55+BY5/BY$55+CE5/CE$55)/7</f>
        <v>4.159171011318882</v>
      </c>
      <c r="CK5" s="1568">
        <f aca="true" t="shared" si="34" ref="CK5:CK36">RANK(CJ5,CJ$5:CJ$54,1)</f>
        <v>50</v>
      </c>
      <c r="CL5" s="1620">
        <f aca="true" t="shared" si="35" ref="CL5:CL11">(CH5*5+CJ5*7)/12</f>
        <v>2.888051885301886</v>
      </c>
      <c r="CM5" s="1621">
        <f aca="true" t="shared" si="36" ref="CM5:CM36">RANK(CL5,CL$5:CL$54,1)</f>
        <v>49</v>
      </c>
      <c r="CO5" s="1622">
        <v>3.3489479172258956</v>
      </c>
      <c r="CP5" s="1623">
        <v>49</v>
      </c>
    </row>
    <row r="6" spans="1:94" s="1617" customFormat="1" ht="10.5" customHeight="1">
      <c r="A6" s="1598" t="s">
        <v>0</v>
      </c>
      <c r="B6" s="1599" t="s">
        <v>54</v>
      </c>
      <c r="C6" s="1600">
        <v>11147</v>
      </c>
      <c r="D6" s="1601">
        <v>10978</v>
      </c>
      <c r="E6" s="1602">
        <v>28156</v>
      </c>
      <c r="F6" s="1603">
        <f t="shared" si="0"/>
        <v>2.564765895427218</v>
      </c>
      <c r="G6" s="1604"/>
      <c r="H6" s="1604"/>
      <c r="I6" s="1605">
        <v>1396585</v>
      </c>
      <c r="J6" s="1606">
        <f t="shared" si="1"/>
        <v>125287.96985736073</v>
      </c>
      <c r="K6" s="1607">
        <f t="shared" si="2"/>
        <v>27</v>
      </c>
      <c r="L6" s="1608"/>
      <c r="M6" s="1608"/>
      <c r="N6" s="1598" t="s">
        <v>0</v>
      </c>
      <c r="O6" s="1605">
        <v>857317</v>
      </c>
      <c r="P6" s="1606">
        <f t="shared" si="3"/>
        <v>76910.1103435902</v>
      </c>
      <c r="Q6" s="1607">
        <f t="shared" si="4"/>
        <v>33</v>
      </c>
      <c r="R6" s="1609">
        <f t="shared" si="5"/>
        <v>0.649659755690946</v>
      </c>
      <c r="S6" s="1604"/>
      <c r="T6" s="1598" t="s">
        <v>0</v>
      </c>
      <c r="U6" s="1605">
        <v>147502</v>
      </c>
      <c r="V6" s="1607">
        <f t="shared" si="6"/>
        <v>13232.439221315151</v>
      </c>
      <c r="W6" s="1607">
        <f t="shared" si="7"/>
        <v>12</v>
      </c>
      <c r="X6" s="1609">
        <f t="shared" si="8"/>
        <v>0.11177442332757419</v>
      </c>
      <c r="Y6" s="1605">
        <f t="shared" si="9"/>
        <v>39</v>
      </c>
      <c r="Z6" s="1608"/>
      <c r="AA6" s="1598" t="s">
        <v>0</v>
      </c>
      <c r="AB6" s="1605">
        <v>185899</v>
      </c>
      <c r="AC6" s="1607">
        <f t="shared" si="10"/>
        <v>16677.043150623485</v>
      </c>
      <c r="AD6" s="1607">
        <f t="shared" si="11"/>
        <v>39</v>
      </c>
      <c r="AE6" s="1609">
        <f t="shared" si="12"/>
        <v>0.1408709951198812</v>
      </c>
      <c r="AF6" s="1608">
        <f t="shared" si="13"/>
        <v>48</v>
      </c>
      <c r="AG6" s="1608"/>
      <c r="AH6" s="1598" t="s">
        <v>0</v>
      </c>
      <c r="AI6" s="1607">
        <v>1319640</v>
      </c>
      <c r="AJ6" s="1607">
        <f t="shared" si="14"/>
        <v>118385.21575311743</v>
      </c>
      <c r="AK6" s="1607">
        <f t="shared" si="15"/>
        <v>27</v>
      </c>
      <c r="AL6" s="1608"/>
      <c r="AM6" s="1608"/>
      <c r="AN6" s="1598" t="s">
        <v>0</v>
      </c>
      <c r="AO6" s="1610">
        <v>17</v>
      </c>
      <c r="AP6" s="1610">
        <v>544</v>
      </c>
      <c r="AQ6" s="1611">
        <f t="shared" si="16"/>
        <v>0.03125</v>
      </c>
      <c r="AR6" s="1612">
        <f t="shared" si="17"/>
        <v>39</v>
      </c>
      <c r="AS6" s="1604"/>
      <c r="AT6" s="1613" t="s">
        <v>0</v>
      </c>
      <c r="AU6" s="1610">
        <v>2</v>
      </c>
      <c r="AV6" s="1610">
        <v>2143</v>
      </c>
      <c r="AW6" s="1611">
        <f t="shared" si="18"/>
        <v>0.0009332711152589828</v>
      </c>
      <c r="AX6" s="1612">
        <f t="shared" si="19"/>
        <v>14</v>
      </c>
      <c r="AY6" s="1604"/>
      <c r="AZ6" s="1614" t="s">
        <v>0</v>
      </c>
      <c r="BA6" s="1610">
        <v>32</v>
      </c>
      <c r="BB6" s="1610">
        <v>361</v>
      </c>
      <c r="BC6" s="1611">
        <f t="shared" si="20"/>
        <v>0.0886426592797784</v>
      </c>
      <c r="BD6" s="1612">
        <f t="shared" si="21"/>
        <v>39</v>
      </c>
      <c r="BE6" s="1"/>
      <c r="BF6" s="1598" t="s">
        <v>0</v>
      </c>
      <c r="BG6" s="1610">
        <v>166</v>
      </c>
      <c r="BH6" s="1610">
        <v>361</v>
      </c>
      <c r="BI6" s="1609">
        <f t="shared" si="22"/>
        <v>0.4598337950138504</v>
      </c>
      <c r="BJ6" s="1612">
        <f t="shared" si="23"/>
        <v>29</v>
      </c>
      <c r="BK6" s="1615"/>
      <c r="BL6" s="1598" t="s">
        <v>0</v>
      </c>
      <c r="BM6" s="1610">
        <v>82</v>
      </c>
      <c r="BN6" s="1610">
        <v>2142</v>
      </c>
      <c r="BO6" s="1609">
        <f t="shared" si="24"/>
        <v>0.03828197945845005</v>
      </c>
      <c r="BP6" s="1612">
        <f t="shared" si="25"/>
        <v>19</v>
      </c>
      <c r="BQ6" s="1604"/>
      <c r="BR6" s="1"/>
      <c r="BS6" s="1598" t="s">
        <v>0</v>
      </c>
      <c r="BT6" s="1612">
        <v>1208</v>
      </c>
      <c r="BU6" s="5">
        <v>95853</v>
      </c>
      <c r="BV6" s="5">
        <v>94616</v>
      </c>
      <c r="BW6" s="1604">
        <v>59661</v>
      </c>
      <c r="BX6" s="1612">
        <f t="shared" si="26"/>
        <v>60441.00187071954</v>
      </c>
      <c r="BY6" s="1616">
        <f t="shared" si="27"/>
        <v>1.9986432431809373</v>
      </c>
      <c r="BZ6" s="1610">
        <f t="shared" si="28"/>
        <v>40</v>
      </c>
      <c r="CA6" s="1604"/>
      <c r="CB6" s="1617" t="s">
        <v>0</v>
      </c>
      <c r="CC6" s="1618">
        <v>15761</v>
      </c>
      <c r="CD6" s="1618">
        <v>3929</v>
      </c>
      <c r="CE6" s="1570">
        <f t="shared" si="29"/>
        <v>0.2492862128037561</v>
      </c>
      <c r="CF6" s="1568">
        <f t="shared" si="30"/>
        <v>28</v>
      </c>
      <c r="CG6" s="1617" t="s">
        <v>0</v>
      </c>
      <c r="CH6" s="1619">
        <f t="shared" si="31"/>
        <v>1.0475305855285777</v>
      </c>
      <c r="CI6" s="1568">
        <f t="shared" si="32"/>
        <v>31</v>
      </c>
      <c r="CJ6" s="1619">
        <f t="shared" si="33"/>
        <v>1.0189974700625852</v>
      </c>
      <c r="CK6" s="1568">
        <f t="shared" si="34"/>
        <v>30</v>
      </c>
      <c r="CL6" s="1620">
        <f t="shared" si="35"/>
        <v>1.0308862681734154</v>
      </c>
      <c r="CM6" s="1621">
        <f t="shared" si="36"/>
        <v>29</v>
      </c>
      <c r="CO6" s="1622">
        <v>1.6150277037402867</v>
      </c>
      <c r="CP6" s="1624">
        <v>43</v>
      </c>
    </row>
    <row r="7" spans="1:94" s="1617" customFormat="1" ht="10.5" customHeight="1">
      <c r="A7" s="1598" t="s">
        <v>3</v>
      </c>
      <c r="B7" s="1599" t="s">
        <v>55</v>
      </c>
      <c r="C7" s="1600">
        <v>16432</v>
      </c>
      <c r="D7" s="1601">
        <v>16432</v>
      </c>
      <c r="E7" s="1602">
        <v>36939</v>
      </c>
      <c r="F7" s="1603">
        <f t="shared" si="0"/>
        <v>2.247991723466407</v>
      </c>
      <c r="G7" s="1604"/>
      <c r="H7" s="1604"/>
      <c r="I7" s="1605">
        <v>958900</v>
      </c>
      <c r="J7" s="1606">
        <f t="shared" si="1"/>
        <v>58355.64751703992</v>
      </c>
      <c r="K7" s="1607">
        <f t="shared" si="2"/>
        <v>9</v>
      </c>
      <c r="L7" s="1608"/>
      <c r="M7" s="1608"/>
      <c r="N7" s="1598" t="s">
        <v>3</v>
      </c>
      <c r="O7" s="1605">
        <v>623516</v>
      </c>
      <c r="P7" s="1606">
        <f t="shared" si="3"/>
        <v>37945.2288218111</v>
      </c>
      <c r="Q7" s="1607">
        <f t="shared" si="4"/>
        <v>11</v>
      </c>
      <c r="R7" s="1609">
        <f t="shared" si="5"/>
        <v>0.6467391078859694</v>
      </c>
      <c r="S7" s="1604"/>
      <c r="T7" s="1598" t="s">
        <v>3</v>
      </c>
      <c r="U7" s="1605">
        <v>178294</v>
      </c>
      <c r="V7" s="1607">
        <f t="shared" si="6"/>
        <v>10850.413826679649</v>
      </c>
      <c r="W7" s="1607">
        <f t="shared" si="7"/>
        <v>10</v>
      </c>
      <c r="X7" s="1609">
        <f t="shared" si="8"/>
        <v>0.18493463279438063</v>
      </c>
      <c r="Y7" s="1605">
        <f t="shared" si="9"/>
        <v>22</v>
      </c>
      <c r="Z7" s="1608"/>
      <c r="AA7" s="1598" t="s">
        <v>3</v>
      </c>
      <c r="AB7" s="1605">
        <v>30809</v>
      </c>
      <c r="AC7" s="1607">
        <f t="shared" si="10"/>
        <v>1874.9391431353456</v>
      </c>
      <c r="AD7" s="1607">
        <f t="shared" si="11"/>
        <v>3</v>
      </c>
      <c r="AE7" s="1609">
        <f t="shared" si="12"/>
        <v>0.03195649377860204</v>
      </c>
      <c r="AF7" s="1608">
        <f t="shared" si="13"/>
        <v>5</v>
      </c>
      <c r="AG7" s="1608"/>
      <c r="AH7" s="1598" t="s">
        <v>3</v>
      </c>
      <c r="AI7" s="1607">
        <v>964092</v>
      </c>
      <c r="AJ7" s="1607">
        <f t="shared" si="14"/>
        <v>58671.61635832522</v>
      </c>
      <c r="AK7" s="1607">
        <f t="shared" si="15"/>
        <v>10</v>
      </c>
      <c r="AL7" s="1608"/>
      <c r="AM7" s="1608"/>
      <c r="AN7" s="1598" t="s">
        <v>3</v>
      </c>
      <c r="AO7" s="1610">
        <v>14</v>
      </c>
      <c r="AP7" s="1610">
        <v>461</v>
      </c>
      <c r="AQ7" s="1611">
        <f t="shared" si="16"/>
        <v>0.03036876355748373</v>
      </c>
      <c r="AR7" s="1612">
        <f t="shared" si="17"/>
        <v>38</v>
      </c>
      <c r="AS7" s="1604"/>
      <c r="AT7" s="1613" t="s">
        <v>3</v>
      </c>
      <c r="AU7" s="1610">
        <v>7</v>
      </c>
      <c r="AV7" s="1610">
        <v>2241</v>
      </c>
      <c r="AW7" s="1611">
        <f t="shared" si="18"/>
        <v>0.0031236055332440876</v>
      </c>
      <c r="AX7" s="1612">
        <f t="shared" si="19"/>
        <v>25</v>
      </c>
      <c r="AY7" s="1604"/>
      <c r="AZ7" s="1614" t="s">
        <v>3</v>
      </c>
      <c r="BA7" s="1610">
        <v>11</v>
      </c>
      <c r="BB7" s="1610">
        <v>194</v>
      </c>
      <c r="BC7" s="1611">
        <f t="shared" si="20"/>
        <v>0.05670103092783505</v>
      </c>
      <c r="BD7" s="1612">
        <f t="shared" si="21"/>
        <v>36</v>
      </c>
      <c r="BE7" s="1"/>
      <c r="BF7" s="1598" t="s">
        <v>3</v>
      </c>
      <c r="BG7" s="1610">
        <v>118</v>
      </c>
      <c r="BH7" s="1610">
        <v>193</v>
      </c>
      <c r="BI7" s="1609">
        <f t="shared" si="22"/>
        <v>0.6113989637305699</v>
      </c>
      <c r="BJ7" s="1612">
        <f t="shared" si="23"/>
        <v>41</v>
      </c>
      <c r="BK7" s="1615"/>
      <c r="BL7" s="1598" t="s">
        <v>3</v>
      </c>
      <c r="BM7" s="1610">
        <v>725</v>
      </c>
      <c r="BN7" s="1610">
        <v>2243</v>
      </c>
      <c r="BO7" s="1609">
        <f t="shared" si="24"/>
        <v>0.32322781988408383</v>
      </c>
      <c r="BP7" s="1612">
        <f t="shared" si="25"/>
        <v>46</v>
      </c>
      <c r="BQ7" s="1604"/>
      <c r="BR7" s="1"/>
      <c r="BS7" s="1598" t="s">
        <v>3</v>
      </c>
      <c r="BT7" s="1612">
        <v>665</v>
      </c>
      <c r="BU7" s="5">
        <v>70930</v>
      </c>
      <c r="BV7" s="5">
        <v>68738</v>
      </c>
      <c r="BW7" s="1604">
        <v>31972</v>
      </c>
      <c r="BX7" s="1612">
        <f t="shared" si="26"/>
        <v>32991.56158165789</v>
      </c>
      <c r="BY7" s="1616">
        <f t="shared" si="27"/>
        <v>2.015666940632831</v>
      </c>
      <c r="BZ7" s="1610">
        <f t="shared" si="28"/>
        <v>41</v>
      </c>
      <c r="CA7" s="1604"/>
      <c r="CB7" s="1617" t="s">
        <v>3</v>
      </c>
      <c r="CC7" s="1618">
        <v>12396</v>
      </c>
      <c r="CD7" s="1618">
        <v>2675</v>
      </c>
      <c r="CE7" s="1570">
        <f t="shared" si="29"/>
        <v>0.21579541787673442</v>
      </c>
      <c r="CF7" s="1568">
        <f t="shared" si="30"/>
        <v>19</v>
      </c>
      <c r="CG7" s="1617" t="s">
        <v>3</v>
      </c>
      <c r="CH7" s="1619">
        <f t="shared" si="31"/>
        <v>0.472142748596157</v>
      </c>
      <c r="CI7" s="1568">
        <f t="shared" si="32"/>
        <v>6</v>
      </c>
      <c r="CJ7" s="1619">
        <f t="shared" si="33"/>
        <v>1.3736131303532202</v>
      </c>
      <c r="CK7" s="1568">
        <f t="shared" si="34"/>
        <v>38</v>
      </c>
      <c r="CL7" s="1620">
        <f t="shared" si="35"/>
        <v>0.9980004712877771</v>
      </c>
      <c r="CM7" s="1621">
        <f t="shared" si="36"/>
        <v>27</v>
      </c>
      <c r="CO7" s="1622">
        <v>0.9821200502394176</v>
      </c>
      <c r="CP7" s="1623">
        <v>28</v>
      </c>
    </row>
    <row r="8" spans="1:94" s="1617" customFormat="1" ht="10.5" customHeight="1">
      <c r="A8" s="1598" t="s">
        <v>2</v>
      </c>
      <c r="B8" s="1599" t="s">
        <v>56</v>
      </c>
      <c r="C8" s="1600">
        <v>7048</v>
      </c>
      <c r="D8" s="1601">
        <v>6813</v>
      </c>
      <c r="E8" s="1602">
        <v>18737</v>
      </c>
      <c r="F8" s="1603">
        <f t="shared" si="0"/>
        <v>2.7501834727726404</v>
      </c>
      <c r="G8" s="1604"/>
      <c r="H8" s="1604"/>
      <c r="I8" s="1605">
        <v>1828731</v>
      </c>
      <c r="J8" s="1606">
        <f t="shared" si="1"/>
        <v>259468.07604994325</v>
      </c>
      <c r="K8" s="1607">
        <f t="shared" si="2"/>
        <v>40</v>
      </c>
      <c r="L8" s="1608"/>
      <c r="M8" s="1608"/>
      <c r="N8" s="1598" t="s">
        <v>2</v>
      </c>
      <c r="O8" s="1605">
        <v>959084</v>
      </c>
      <c r="P8" s="1606">
        <f t="shared" si="3"/>
        <v>136078.8876276958</v>
      </c>
      <c r="Q8" s="1607">
        <f t="shared" si="4"/>
        <v>40</v>
      </c>
      <c r="R8" s="1609">
        <f t="shared" si="5"/>
        <v>0.5149181652479471</v>
      </c>
      <c r="S8" s="1604"/>
      <c r="T8" s="1598" t="s">
        <v>2</v>
      </c>
      <c r="U8" s="1605">
        <v>111135</v>
      </c>
      <c r="V8" s="1607">
        <f t="shared" si="6"/>
        <v>15768.303064699205</v>
      </c>
      <c r="W8" s="1607">
        <f t="shared" si="7"/>
        <v>20</v>
      </c>
      <c r="X8" s="1609">
        <f t="shared" si="8"/>
        <v>0.05966675525275221</v>
      </c>
      <c r="Y8" s="1605">
        <f t="shared" si="9"/>
        <v>50</v>
      </c>
      <c r="Z8" s="1608"/>
      <c r="AA8" s="1598" t="s">
        <v>2</v>
      </c>
      <c r="AB8" s="1605">
        <v>214049</v>
      </c>
      <c r="AC8" s="1607">
        <f t="shared" si="10"/>
        <v>30370.17593643587</v>
      </c>
      <c r="AD8" s="1607">
        <f t="shared" si="11"/>
        <v>46</v>
      </c>
      <c r="AE8" s="1609">
        <f t="shared" si="12"/>
        <v>0.11491977590404785</v>
      </c>
      <c r="AF8" s="1608">
        <f t="shared" si="13"/>
        <v>43</v>
      </c>
      <c r="AG8" s="1608"/>
      <c r="AH8" s="1598" t="s">
        <v>2</v>
      </c>
      <c r="AI8" s="1607">
        <v>1862595</v>
      </c>
      <c r="AJ8" s="1607">
        <f t="shared" si="14"/>
        <v>264272.8433598184</v>
      </c>
      <c r="AK8" s="1607">
        <f t="shared" si="15"/>
        <v>41</v>
      </c>
      <c r="AL8" s="1608"/>
      <c r="AM8" s="1608"/>
      <c r="AN8" s="1598" t="s">
        <v>2</v>
      </c>
      <c r="AO8" s="1610">
        <v>0</v>
      </c>
      <c r="AP8" s="1610">
        <v>981</v>
      </c>
      <c r="AQ8" s="1611">
        <f t="shared" si="16"/>
        <v>0</v>
      </c>
      <c r="AR8" s="1612">
        <f t="shared" si="17"/>
        <v>1</v>
      </c>
      <c r="AS8" s="1604"/>
      <c r="AT8" s="1613" t="s">
        <v>2</v>
      </c>
      <c r="AU8" s="1610">
        <v>0</v>
      </c>
      <c r="AV8" s="1610">
        <v>1163</v>
      </c>
      <c r="AW8" s="1611">
        <f t="shared" si="18"/>
        <v>0</v>
      </c>
      <c r="AX8" s="1612">
        <f t="shared" si="19"/>
        <v>1</v>
      </c>
      <c r="AY8" s="1604"/>
      <c r="AZ8" s="1614" t="s">
        <v>2</v>
      </c>
      <c r="BA8" s="1610">
        <v>0</v>
      </c>
      <c r="BB8" s="1610">
        <v>188</v>
      </c>
      <c r="BC8" s="1611">
        <f t="shared" si="20"/>
        <v>0</v>
      </c>
      <c r="BD8" s="1612">
        <f t="shared" si="21"/>
        <v>1</v>
      </c>
      <c r="BE8" s="2"/>
      <c r="BF8" s="1598" t="s">
        <v>2</v>
      </c>
      <c r="BG8" s="1610">
        <v>75</v>
      </c>
      <c r="BH8" s="1610">
        <v>188</v>
      </c>
      <c r="BI8" s="1609">
        <f t="shared" si="22"/>
        <v>0.39893617021276595</v>
      </c>
      <c r="BJ8" s="1612">
        <f t="shared" si="23"/>
        <v>15</v>
      </c>
      <c r="BK8" s="1625"/>
      <c r="BL8" s="1598" t="s">
        <v>2</v>
      </c>
      <c r="BM8" s="1610">
        <v>0</v>
      </c>
      <c r="BN8" s="1610">
        <v>1168</v>
      </c>
      <c r="BO8" s="1609">
        <f t="shared" si="24"/>
        <v>0</v>
      </c>
      <c r="BP8" s="1612">
        <f t="shared" si="25"/>
        <v>1</v>
      </c>
      <c r="BQ8" s="1604"/>
      <c r="BR8" s="2"/>
      <c r="BS8" s="1598" t="s">
        <v>2</v>
      </c>
      <c r="BT8" s="1612">
        <v>1288</v>
      </c>
      <c r="BU8" s="6">
        <v>83085</v>
      </c>
      <c r="BV8" s="6">
        <v>81636</v>
      </c>
      <c r="BW8" s="1604">
        <v>59799</v>
      </c>
      <c r="BX8" s="1612">
        <f t="shared" si="26"/>
        <v>60860.40368219903</v>
      </c>
      <c r="BY8" s="1616">
        <f t="shared" si="27"/>
        <v>2.1163185290812083</v>
      </c>
      <c r="BZ8" s="1610">
        <f t="shared" si="28"/>
        <v>48</v>
      </c>
      <c r="CA8" s="1604"/>
      <c r="CB8" s="1617" t="s">
        <v>2</v>
      </c>
      <c r="CC8" s="1618">
        <v>7095</v>
      </c>
      <c r="CD8" s="1618">
        <v>393</v>
      </c>
      <c r="CE8" s="1570">
        <f t="shared" si="29"/>
        <v>0.055391120507399576</v>
      </c>
      <c r="CF8" s="1568">
        <f t="shared" si="30"/>
        <v>2</v>
      </c>
      <c r="CG8" s="1617" t="s">
        <v>2</v>
      </c>
      <c r="CH8" s="1619">
        <f t="shared" si="31"/>
        <v>1.8109578526146133</v>
      </c>
      <c r="CI8" s="1568">
        <f t="shared" si="32"/>
        <v>41</v>
      </c>
      <c r="CJ8" s="1619">
        <f t="shared" si="33"/>
        <v>0.35797081853413015</v>
      </c>
      <c r="CK8" s="1568">
        <f t="shared" si="34"/>
        <v>1</v>
      </c>
      <c r="CL8" s="1620">
        <f t="shared" si="35"/>
        <v>0.9633820827343316</v>
      </c>
      <c r="CM8" s="1621">
        <f t="shared" si="36"/>
        <v>26</v>
      </c>
      <c r="CO8" s="1622">
        <v>0.9592154306222299</v>
      </c>
      <c r="CP8" s="1623">
        <v>27</v>
      </c>
    </row>
    <row r="9" spans="1:94" s="1617" customFormat="1" ht="10.5" customHeight="1">
      <c r="A9" s="1598" t="s">
        <v>4</v>
      </c>
      <c r="B9" s="1599" t="s">
        <v>57</v>
      </c>
      <c r="C9" s="1600">
        <v>18251</v>
      </c>
      <c r="D9" s="1601">
        <v>15234</v>
      </c>
      <c r="E9" s="1602">
        <v>50594</v>
      </c>
      <c r="F9" s="1603">
        <f t="shared" si="0"/>
        <v>3.3211238020217935</v>
      </c>
      <c r="G9" s="1604"/>
      <c r="H9" s="1604"/>
      <c r="I9" s="1605">
        <v>10581429</v>
      </c>
      <c r="J9" s="1606">
        <f t="shared" si="1"/>
        <v>579772.5604076489</v>
      </c>
      <c r="K9" s="1607">
        <f t="shared" si="2"/>
        <v>47</v>
      </c>
      <c r="L9" s="1608"/>
      <c r="M9" s="1608"/>
      <c r="N9" s="1598" t="s">
        <v>4</v>
      </c>
      <c r="O9" s="1605">
        <v>3550769</v>
      </c>
      <c r="P9" s="1606">
        <f t="shared" si="3"/>
        <v>194552.02454660018</v>
      </c>
      <c r="Q9" s="1607">
        <f t="shared" si="4"/>
        <v>45</v>
      </c>
      <c r="R9" s="1609">
        <f t="shared" si="5"/>
        <v>0.434610116756283</v>
      </c>
      <c r="S9" s="1604"/>
      <c r="T9" s="1598" t="s">
        <v>4</v>
      </c>
      <c r="U9" s="1605">
        <v>801123</v>
      </c>
      <c r="V9" s="1607">
        <f t="shared" si="6"/>
        <v>43894.74549339762</v>
      </c>
      <c r="W9" s="1607">
        <f t="shared" si="7"/>
        <v>44</v>
      </c>
      <c r="X9" s="1609">
        <f t="shared" si="8"/>
        <v>0.0980565507263761</v>
      </c>
      <c r="Y9" s="1605">
        <f t="shared" si="9"/>
        <v>44</v>
      </c>
      <c r="Z9" s="1608"/>
      <c r="AA9" s="1598" t="s">
        <v>4</v>
      </c>
      <c r="AB9" s="1605">
        <v>1227632</v>
      </c>
      <c r="AC9" s="1607">
        <f t="shared" si="10"/>
        <v>67263.82116048435</v>
      </c>
      <c r="AD9" s="1607">
        <f t="shared" si="11"/>
        <v>49</v>
      </c>
      <c r="AE9" s="1609">
        <f t="shared" si="12"/>
        <v>0.1502607707946502</v>
      </c>
      <c r="AF9" s="1608">
        <f t="shared" si="13"/>
        <v>49</v>
      </c>
      <c r="AG9" s="1608"/>
      <c r="AH9" s="1598" t="s">
        <v>4</v>
      </c>
      <c r="AI9" s="1607">
        <v>8170010</v>
      </c>
      <c r="AJ9" s="1607">
        <f t="shared" si="14"/>
        <v>447647.2522053586</v>
      </c>
      <c r="AK9" s="1607">
        <f t="shared" si="15"/>
        <v>47</v>
      </c>
      <c r="AL9" s="1608"/>
      <c r="AM9" s="1608"/>
      <c r="AN9" s="1598" t="s">
        <v>4</v>
      </c>
      <c r="AO9" s="1610">
        <v>49</v>
      </c>
      <c r="AP9" s="1610">
        <v>1281</v>
      </c>
      <c r="AQ9" s="1611">
        <f t="shared" si="16"/>
        <v>0.03825136612021858</v>
      </c>
      <c r="AR9" s="1612">
        <f t="shared" si="17"/>
        <v>41</v>
      </c>
      <c r="AS9" s="1604"/>
      <c r="AT9" s="1613" t="s">
        <v>4</v>
      </c>
      <c r="AU9" s="1610">
        <v>31</v>
      </c>
      <c r="AV9" s="1610">
        <v>3498</v>
      </c>
      <c r="AW9" s="1611">
        <f t="shared" si="18"/>
        <v>0.008862206975414523</v>
      </c>
      <c r="AX9" s="1612">
        <f t="shared" si="19"/>
        <v>32</v>
      </c>
      <c r="AY9" s="1604"/>
      <c r="AZ9" s="1614" t="s">
        <v>4</v>
      </c>
      <c r="BA9" s="1610">
        <v>151</v>
      </c>
      <c r="BB9" s="1610">
        <v>1178</v>
      </c>
      <c r="BC9" s="1611">
        <f t="shared" si="20"/>
        <v>0.12818336162988114</v>
      </c>
      <c r="BD9" s="1612">
        <f t="shared" si="21"/>
        <v>48</v>
      </c>
      <c r="BE9" s="1"/>
      <c r="BF9" s="1598" t="s">
        <v>4</v>
      </c>
      <c r="BG9" s="1610">
        <v>982</v>
      </c>
      <c r="BH9" s="1610">
        <v>1179</v>
      </c>
      <c r="BI9" s="1609">
        <f t="shared" si="22"/>
        <v>0.8329092451229856</v>
      </c>
      <c r="BJ9" s="1612">
        <f t="shared" si="23"/>
        <v>50</v>
      </c>
      <c r="BK9" s="1615"/>
      <c r="BL9" s="1598" t="s">
        <v>4</v>
      </c>
      <c r="BM9" s="1610">
        <v>199</v>
      </c>
      <c r="BN9" s="1610">
        <v>3502</v>
      </c>
      <c r="BO9" s="1609">
        <f t="shared" si="24"/>
        <v>0.056824671616219305</v>
      </c>
      <c r="BP9" s="1612">
        <f t="shared" si="25"/>
        <v>23</v>
      </c>
      <c r="BQ9" s="1604"/>
      <c r="BR9" s="1"/>
      <c r="BS9" s="1598" t="s">
        <v>4</v>
      </c>
      <c r="BT9" s="1612">
        <v>4236</v>
      </c>
      <c r="BU9" s="5">
        <v>508328</v>
      </c>
      <c r="BV9" s="5">
        <v>503840</v>
      </c>
      <c r="BW9" s="1604">
        <v>329267</v>
      </c>
      <c r="BX9" s="1612">
        <f t="shared" si="26"/>
        <v>332199.9753413782</v>
      </c>
      <c r="BY9" s="1616">
        <f t="shared" si="27"/>
        <v>1.275135555216994</v>
      </c>
      <c r="BZ9" s="1610">
        <f t="shared" si="28"/>
        <v>20</v>
      </c>
      <c r="CA9" s="1604"/>
      <c r="CB9" s="1617" t="s">
        <v>4</v>
      </c>
      <c r="CC9" s="1618">
        <v>24749</v>
      </c>
      <c r="CD9" s="1618">
        <v>4385</v>
      </c>
      <c r="CE9" s="1570">
        <f t="shared" si="29"/>
        <v>0.17717887591417836</v>
      </c>
      <c r="CF9" s="1568">
        <f t="shared" si="30"/>
        <v>9</v>
      </c>
      <c r="CG9" s="1617" t="s">
        <v>4</v>
      </c>
      <c r="CH9" s="1619">
        <f t="shared" si="31"/>
        <v>2.9995818401597205</v>
      </c>
      <c r="CI9" s="1568">
        <f t="shared" si="32"/>
        <v>47</v>
      </c>
      <c r="CJ9" s="1619">
        <f t="shared" si="33"/>
        <v>1.342800810001202</v>
      </c>
      <c r="CK9" s="1568">
        <f t="shared" si="34"/>
        <v>36</v>
      </c>
      <c r="CL9" s="1620">
        <f t="shared" si="35"/>
        <v>2.0331262392339178</v>
      </c>
      <c r="CM9" s="1621">
        <f t="shared" si="36"/>
        <v>44</v>
      </c>
      <c r="CO9" s="1622">
        <v>1.7426247453014432</v>
      </c>
      <c r="CP9" s="1623">
        <v>44</v>
      </c>
    </row>
    <row r="10" spans="1:94" s="1617" customFormat="1" ht="10.5" customHeight="1">
      <c r="A10" s="1598" t="s">
        <v>5</v>
      </c>
      <c r="B10" s="1599" t="s">
        <v>58</v>
      </c>
      <c r="C10" s="1600">
        <v>10356</v>
      </c>
      <c r="D10" s="1601">
        <v>9110</v>
      </c>
      <c r="E10" s="1602">
        <v>22993</v>
      </c>
      <c r="F10" s="1603">
        <f t="shared" si="0"/>
        <v>2.5239297475301865</v>
      </c>
      <c r="G10" s="1604"/>
      <c r="H10" s="1604"/>
      <c r="I10" s="1605">
        <v>1799435</v>
      </c>
      <c r="J10" s="1606">
        <f t="shared" si="1"/>
        <v>173757.72499034376</v>
      </c>
      <c r="K10" s="1607">
        <f t="shared" si="2"/>
        <v>38</v>
      </c>
      <c r="L10" s="1608"/>
      <c r="M10" s="1608"/>
      <c r="N10" s="1598" t="s">
        <v>5</v>
      </c>
      <c r="O10" s="1626">
        <v>525303</v>
      </c>
      <c r="P10" s="1606">
        <f t="shared" si="3"/>
        <v>50724.50753186559</v>
      </c>
      <c r="Q10" s="1607">
        <f t="shared" si="4"/>
        <v>18</v>
      </c>
      <c r="R10" s="1609">
        <f t="shared" si="5"/>
        <v>0.42388270466768607</v>
      </c>
      <c r="S10" s="1604"/>
      <c r="T10" s="1598" t="s">
        <v>5</v>
      </c>
      <c r="U10" s="1626">
        <v>342627</v>
      </c>
      <c r="V10" s="1607">
        <f t="shared" si="6"/>
        <v>33084.878331402084</v>
      </c>
      <c r="W10" s="1607">
        <f t="shared" si="7"/>
        <v>41</v>
      </c>
      <c r="X10" s="1609">
        <f t="shared" si="8"/>
        <v>0.2764759756791324</v>
      </c>
      <c r="Y10" s="1605">
        <f t="shared" si="9"/>
        <v>3</v>
      </c>
      <c r="Z10" s="1608"/>
      <c r="AA10" s="1598" t="s">
        <v>5</v>
      </c>
      <c r="AB10" s="1626">
        <v>70154</v>
      </c>
      <c r="AC10" s="1607">
        <f t="shared" si="10"/>
        <v>6774.237157203554</v>
      </c>
      <c r="AD10" s="1607">
        <f t="shared" si="11"/>
        <v>22</v>
      </c>
      <c r="AE10" s="1609">
        <f t="shared" si="12"/>
        <v>0.0566093611939335</v>
      </c>
      <c r="AF10" s="1608">
        <f t="shared" si="13"/>
        <v>21</v>
      </c>
      <c r="AG10" s="1608"/>
      <c r="AH10" s="1598" t="s">
        <v>5</v>
      </c>
      <c r="AI10" s="1627">
        <v>1239265</v>
      </c>
      <c r="AJ10" s="1607">
        <f t="shared" si="14"/>
        <v>119666.37697952878</v>
      </c>
      <c r="AK10" s="1607">
        <f t="shared" si="15"/>
        <v>28</v>
      </c>
      <c r="AL10" s="1608"/>
      <c r="AM10" s="1608"/>
      <c r="AN10" s="1598" t="s">
        <v>5</v>
      </c>
      <c r="AO10" s="1610">
        <v>17</v>
      </c>
      <c r="AP10" s="1610">
        <v>685</v>
      </c>
      <c r="AQ10" s="1611">
        <f t="shared" si="16"/>
        <v>0.024817518248175182</v>
      </c>
      <c r="AR10" s="1612">
        <f t="shared" si="17"/>
        <v>36</v>
      </c>
      <c r="AS10" s="1604"/>
      <c r="AT10" s="1613" t="s">
        <v>5</v>
      </c>
      <c r="AU10" s="1610">
        <v>29</v>
      </c>
      <c r="AV10" s="1610">
        <v>2319</v>
      </c>
      <c r="AW10" s="1611">
        <f t="shared" si="18"/>
        <v>0.01250539025442001</v>
      </c>
      <c r="AX10" s="1612">
        <f t="shared" si="19"/>
        <v>37</v>
      </c>
      <c r="AY10" s="1604"/>
      <c r="AZ10" s="1614" t="s">
        <v>5</v>
      </c>
      <c r="BA10" s="1610">
        <v>14</v>
      </c>
      <c r="BB10" s="1610">
        <v>268</v>
      </c>
      <c r="BC10" s="1611">
        <f t="shared" si="20"/>
        <v>0.05223880597014925</v>
      </c>
      <c r="BD10" s="1612">
        <f t="shared" si="21"/>
        <v>34</v>
      </c>
      <c r="BE10" s="1"/>
      <c r="BF10" s="1598" t="s">
        <v>5</v>
      </c>
      <c r="BG10" s="1610">
        <v>111</v>
      </c>
      <c r="BH10" s="1610">
        <v>269</v>
      </c>
      <c r="BI10" s="1609">
        <f t="shared" si="22"/>
        <v>0.41263940520446096</v>
      </c>
      <c r="BJ10" s="1612">
        <f t="shared" si="23"/>
        <v>19</v>
      </c>
      <c r="BK10" s="1615"/>
      <c r="BL10" s="1598" t="s">
        <v>5</v>
      </c>
      <c r="BM10" s="1610">
        <v>322</v>
      </c>
      <c r="BN10" s="1610">
        <v>2319</v>
      </c>
      <c r="BO10" s="1609">
        <f t="shared" si="24"/>
        <v>0.13885295385942217</v>
      </c>
      <c r="BP10" s="1612">
        <f t="shared" si="25"/>
        <v>36</v>
      </c>
      <c r="BQ10" s="1604"/>
      <c r="BR10" s="1"/>
      <c r="BS10" s="1598" t="s">
        <v>5</v>
      </c>
      <c r="BT10" s="1612">
        <v>535</v>
      </c>
      <c r="BU10" s="5">
        <v>77457</v>
      </c>
      <c r="BV10" s="5">
        <v>77789</v>
      </c>
      <c r="BW10" s="1604">
        <v>47962</v>
      </c>
      <c r="BX10" s="1612">
        <f t="shared" si="26"/>
        <v>47757.3003123835</v>
      </c>
      <c r="BY10" s="1616">
        <f t="shared" si="27"/>
        <v>1.1202475778583199</v>
      </c>
      <c r="BZ10" s="1610">
        <f t="shared" si="28"/>
        <v>10</v>
      </c>
      <c r="CA10" s="1604"/>
      <c r="CB10" s="1617" t="s">
        <v>5</v>
      </c>
      <c r="CC10" s="1618">
        <v>8551</v>
      </c>
      <c r="CD10" s="1618">
        <v>1111</v>
      </c>
      <c r="CE10" s="1570">
        <f t="shared" si="29"/>
        <v>0.12992632440650217</v>
      </c>
      <c r="CF10" s="1568">
        <f t="shared" si="30"/>
        <v>4</v>
      </c>
      <c r="CG10" s="1617" t="s">
        <v>5</v>
      </c>
      <c r="CH10" s="1619">
        <f t="shared" si="31"/>
        <v>1.0258534331117206</v>
      </c>
      <c r="CI10" s="1568">
        <f t="shared" si="32"/>
        <v>27</v>
      </c>
      <c r="CJ10" s="1619">
        <f t="shared" si="33"/>
        <v>1.0519939460519203</v>
      </c>
      <c r="CK10" s="1568">
        <f t="shared" si="34"/>
        <v>33</v>
      </c>
      <c r="CL10" s="1620">
        <f t="shared" si="35"/>
        <v>1.0411020656601704</v>
      </c>
      <c r="CM10" s="1621">
        <f t="shared" si="36"/>
        <v>31</v>
      </c>
      <c r="CO10" s="1622">
        <v>1.0141512946232525</v>
      </c>
      <c r="CP10" s="1623">
        <v>29</v>
      </c>
    </row>
    <row r="11" spans="1:94" s="1617" customFormat="1" ht="10.5" customHeight="1">
      <c r="A11" s="1598" t="s">
        <v>6</v>
      </c>
      <c r="B11" s="1599" t="s">
        <v>59</v>
      </c>
      <c r="C11" s="1600">
        <v>3959</v>
      </c>
      <c r="D11" s="1601">
        <v>3716</v>
      </c>
      <c r="E11" s="1602">
        <v>9782</v>
      </c>
      <c r="F11" s="1603">
        <f t="shared" si="0"/>
        <v>2.632400430570506</v>
      </c>
      <c r="G11" s="1604"/>
      <c r="H11" s="1604"/>
      <c r="I11" s="1605">
        <v>1335008</v>
      </c>
      <c r="J11" s="1606">
        <f t="shared" si="1"/>
        <v>337208.3859560495</v>
      </c>
      <c r="K11" s="1607">
        <f t="shared" si="2"/>
        <v>45</v>
      </c>
      <c r="L11" s="1608"/>
      <c r="M11" s="1608"/>
      <c r="N11" s="1598" t="s">
        <v>6</v>
      </c>
      <c r="O11" s="1605">
        <v>527013</v>
      </c>
      <c r="P11" s="1606">
        <f t="shared" si="3"/>
        <v>133117.70649153827</v>
      </c>
      <c r="Q11" s="1607">
        <f t="shared" si="4"/>
        <v>39</v>
      </c>
      <c r="R11" s="1609">
        <f t="shared" si="5"/>
        <v>0.44310637653864265</v>
      </c>
      <c r="S11" s="1604"/>
      <c r="T11" s="1598" t="s">
        <v>6</v>
      </c>
      <c r="U11" s="1605">
        <v>164283</v>
      </c>
      <c r="V11" s="1607">
        <f t="shared" si="6"/>
        <v>41496.084869916645</v>
      </c>
      <c r="W11" s="1607">
        <f t="shared" si="7"/>
        <v>43</v>
      </c>
      <c r="X11" s="1609">
        <f t="shared" si="8"/>
        <v>0.1381272280890563</v>
      </c>
      <c r="Y11" s="1605">
        <f t="shared" si="9"/>
        <v>33</v>
      </c>
      <c r="Z11" s="1608"/>
      <c r="AA11" s="1598" t="s">
        <v>6</v>
      </c>
      <c r="AB11" s="1605">
        <v>62882</v>
      </c>
      <c r="AC11" s="1607">
        <f t="shared" si="10"/>
        <v>15883.303864612275</v>
      </c>
      <c r="AD11" s="1607">
        <f t="shared" si="11"/>
        <v>38</v>
      </c>
      <c r="AE11" s="1609">
        <f t="shared" si="12"/>
        <v>0.052870451335171854</v>
      </c>
      <c r="AF11" s="1608">
        <f t="shared" si="13"/>
        <v>18</v>
      </c>
      <c r="AG11" s="1608"/>
      <c r="AH11" s="1598" t="s">
        <v>6</v>
      </c>
      <c r="AI11" s="1607">
        <v>1189360</v>
      </c>
      <c r="AJ11" s="1607">
        <f t="shared" si="14"/>
        <v>300419.2978024754</v>
      </c>
      <c r="AK11" s="1607">
        <f t="shared" si="15"/>
        <v>42</v>
      </c>
      <c r="AL11" s="1608"/>
      <c r="AM11" s="1608"/>
      <c r="AN11" s="1598" t="s">
        <v>6</v>
      </c>
      <c r="AO11" s="1610">
        <v>0</v>
      </c>
      <c r="AP11" s="1610">
        <v>43</v>
      </c>
      <c r="AQ11" s="1611">
        <f t="shared" si="16"/>
        <v>0</v>
      </c>
      <c r="AR11" s="1612">
        <f t="shared" si="17"/>
        <v>1</v>
      </c>
      <c r="AS11" s="1604"/>
      <c r="AT11" s="1613" t="s">
        <v>6</v>
      </c>
      <c r="AU11" s="1610">
        <v>1</v>
      </c>
      <c r="AV11" s="1610">
        <v>164</v>
      </c>
      <c r="AW11" s="1611">
        <f t="shared" si="18"/>
        <v>0.006097560975609756</v>
      </c>
      <c r="AX11" s="1612">
        <f t="shared" si="19"/>
        <v>29</v>
      </c>
      <c r="AY11" s="1604"/>
      <c r="AZ11" s="1614" t="s">
        <v>6</v>
      </c>
      <c r="BA11" s="1610">
        <v>11</v>
      </c>
      <c r="BB11" s="1610">
        <v>302</v>
      </c>
      <c r="BC11" s="1611">
        <f t="shared" si="20"/>
        <v>0.03642384105960265</v>
      </c>
      <c r="BD11" s="1612">
        <f t="shared" si="21"/>
        <v>26</v>
      </c>
      <c r="BE11" s="1"/>
      <c r="BF11" s="1598" t="s">
        <v>6</v>
      </c>
      <c r="BG11" s="1610">
        <v>189</v>
      </c>
      <c r="BH11" s="1610">
        <v>303</v>
      </c>
      <c r="BI11" s="1609">
        <f t="shared" si="22"/>
        <v>0.6237623762376238</v>
      </c>
      <c r="BJ11" s="1612">
        <f t="shared" si="23"/>
        <v>43</v>
      </c>
      <c r="BK11" s="1615"/>
      <c r="BL11" s="1598" t="s">
        <v>6</v>
      </c>
      <c r="BM11" s="1610">
        <v>2</v>
      </c>
      <c r="BN11" s="1610">
        <v>164</v>
      </c>
      <c r="BO11" s="1609">
        <f t="shared" si="24"/>
        <v>0.012195121951219513</v>
      </c>
      <c r="BP11" s="1612">
        <f t="shared" si="25"/>
        <v>12</v>
      </c>
      <c r="BQ11" s="1604"/>
      <c r="BR11" s="1"/>
      <c r="BS11" s="1598" t="s">
        <v>6</v>
      </c>
      <c r="BT11" s="1612">
        <v>301</v>
      </c>
      <c r="BU11" s="5">
        <v>65828</v>
      </c>
      <c r="BV11" s="5">
        <v>65840</v>
      </c>
      <c r="BW11" s="1604">
        <v>31675</v>
      </c>
      <c r="BX11" s="1612">
        <f t="shared" si="26"/>
        <v>31669.226913730254</v>
      </c>
      <c r="BY11" s="1616">
        <f t="shared" si="27"/>
        <v>0.9504494720377935</v>
      </c>
      <c r="BZ11" s="1610">
        <f t="shared" si="28"/>
        <v>4</v>
      </c>
      <c r="CA11" s="1604"/>
      <c r="CB11" s="1617" t="s">
        <v>6</v>
      </c>
      <c r="CC11" s="1618">
        <v>4156</v>
      </c>
      <c r="CD11" s="1618">
        <v>1363</v>
      </c>
      <c r="CE11" s="1570">
        <f t="shared" si="29"/>
        <v>0.32795957651588065</v>
      </c>
      <c r="CF11" s="1568">
        <f t="shared" si="30"/>
        <v>43</v>
      </c>
      <c r="CG11" s="1617" t="s">
        <v>6</v>
      </c>
      <c r="CH11" s="1619">
        <f t="shared" si="31"/>
        <v>1.9644744309882496</v>
      </c>
      <c r="CI11" s="1568">
        <f t="shared" si="32"/>
        <v>42</v>
      </c>
      <c r="CJ11" s="1619">
        <f t="shared" si="33"/>
        <v>0.6973634448607134</v>
      </c>
      <c r="CK11" s="1568">
        <f t="shared" si="34"/>
        <v>18</v>
      </c>
      <c r="CL11" s="1620">
        <f t="shared" si="35"/>
        <v>1.225326355747187</v>
      </c>
      <c r="CM11" s="1621">
        <f t="shared" si="36"/>
        <v>35</v>
      </c>
      <c r="CO11" s="1622">
        <v>1.275013237483309</v>
      </c>
      <c r="CP11" s="1623">
        <v>39</v>
      </c>
    </row>
    <row r="12" spans="1:94" s="1617" customFormat="1" ht="10.5" customHeight="1">
      <c r="A12" s="1598" t="s">
        <v>7</v>
      </c>
      <c r="B12" s="1599" t="s">
        <v>60</v>
      </c>
      <c r="C12" s="1600">
        <v>5304</v>
      </c>
      <c r="D12" s="1601">
        <v>5275</v>
      </c>
      <c r="E12" s="1602">
        <v>11571</v>
      </c>
      <c r="F12" s="1603">
        <f t="shared" si="0"/>
        <v>2.1935545023696683</v>
      </c>
      <c r="G12" s="1604"/>
      <c r="H12" s="1604"/>
      <c r="I12" s="1605">
        <v>808666</v>
      </c>
      <c r="J12" s="1606">
        <f t="shared" si="1"/>
        <v>152463.4238310709</v>
      </c>
      <c r="K12" s="1607">
        <f t="shared" si="2"/>
        <v>35</v>
      </c>
      <c r="L12" s="1608"/>
      <c r="M12" s="1608"/>
      <c r="N12" s="1598" t="s">
        <v>7</v>
      </c>
      <c r="O12" s="1605">
        <v>391715</v>
      </c>
      <c r="P12" s="1606">
        <f t="shared" si="3"/>
        <v>73852.75263951735</v>
      </c>
      <c r="Q12" s="1607">
        <f t="shared" si="4"/>
        <v>31</v>
      </c>
      <c r="R12" s="1609">
        <f t="shared" si="5"/>
        <v>0.48746599566436943</v>
      </c>
      <c r="S12" s="1604"/>
      <c r="T12" s="1598" t="s">
        <v>7</v>
      </c>
      <c r="U12" s="1605">
        <v>133170</v>
      </c>
      <c r="V12" s="1607">
        <f t="shared" si="6"/>
        <v>25107.466063348416</v>
      </c>
      <c r="W12" s="1607">
        <f t="shared" si="7"/>
        <v>33</v>
      </c>
      <c r="X12" s="1609">
        <f t="shared" si="8"/>
        <v>0.16572213635583033</v>
      </c>
      <c r="Y12" s="1605">
        <f t="shared" si="9"/>
        <v>28</v>
      </c>
      <c r="Z12" s="1608"/>
      <c r="AA12" s="1598" t="s">
        <v>7</v>
      </c>
      <c r="AB12" s="1605">
        <v>88568</v>
      </c>
      <c r="AC12" s="1607">
        <f t="shared" si="10"/>
        <v>16698.340874811463</v>
      </c>
      <c r="AD12" s="1607">
        <f t="shared" si="11"/>
        <v>40</v>
      </c>
      <c r="AE12" s="1609">
        <f t="shared" si="12"/>
        <v>0.11021760285922641</v>
      </c>
      <c r="AF12" s="1608">
        <f t="shared" si="13"/>
        <v>42</v>
      </c>
      <c r="AG12" s="1608"/>
      <c r="AH12" s="1598" t="s">
        <v>7</v>
      </c>
      <c r="AI12" s="1607">
        <v>803574</v>
      </c>
      <c r="AJ12" s="1607">
        <f t="shared" si="14"/>
        <v>151503.39366515836</v>
      </c>
      <c r="AK12" s="1607">
        <f t="shared" si="15"/>
        <v>35</v>
      </c>
      <c r="AL12" s="1608"/>
      <c r="AM12" s="1608"/>
      <c r="AN12" s="1598" t="s">
        <v>7</v>
      </c>
      <c r="AO12" s="1610" t="s">
        <v>268</v>
      </c>
      <c r="AP12" s="1610" t="s">
        <v>268</v>
      </c>
      <c r="AQ12" s="1611" t="s">
        <v>268</v>
      </c>
      <c r="AR12" s="1612" t="s">
        <v>268</v>
      </c>
      <c r="AS12" s="1604"/>
      <c r="AT12" s="1613" t="s">
        <v>7</v>
      </c>
      <c r="AU12" s="1610">
        <v>0</v>
      </c>
      <c r="AV12" s="1610">
        <v>167</v>
      </c>
      <c r="AW12" s="1611">
        <f t="shared" si="18"/>
        <v>0</v>
      </c>
      <c r="AX12" s="1612">
        <f t="shared" si="19"/>
        <v>1</v>
      </c>
      <c r="AY12" s="1604"/>
      <c r="AZ12" s="1614" t="s">
        <v>7</v>
      </c>
      <c r="BA12" s="1610">
        <v>2</v>
      </c>
      <c r="BB12" s="1610">
        <v>40</v>
      </c>
      <c r="BC12" s="1611">
        <f t="shared" si="20"/>
        <v>0.05</v>
      </c>
      <c r="BD12" s="1612">
        <f t="shared" si="21"/>
        <v>32</v>
      </c>
      <c r="BE12" s="2"/>
      <c r="BF12" s="1598" t="s">
        <v>7</v>
      </c>
      <c r="BG12" s="1610">
        <v>24</v>
      </c>
      <c r="BH12" s="1610">
        <v>41</v>
      </c>
      <c r="BI12" s="1609">
        <f t="shared" si="22"/>
        <v>0.5853658536585366</v>
      </c>
      <c r="BJ12" s="1612">
        <f t="shared" si="23"/>
        <v>40</v>
      </c>
      <c r="BK12" s="1625"/>
      <c r="BL12" s="1598" t="s">
        <v>7</v>
      </c>
      <c r="BM12" s="1610">
        <v>0</v>
      </c>
      <c r="BN12" s="1610">
        <v>166</v>
      </c>
      <c r="BO12" s="1609">
        <f t="shared" si="24"/>
        <v>0</v>
      </c>
      <c r="BP12" s="1612">
        <f t="shared" si="25"/>
        <v>1</v>
      </c>
      <c r="BQ12" s="1604"/>
      <c r="BR12" s="2"/>
      <c r="BS12" s="1598" t="s">
        <v>7</v>
      </c>
      <c r="BT12" s="1612">
        <v>148</v>
      </c>
      <c r="BU12" s="6">
        <v>24439</v>
      </c>
      <c r="BV12" s="6">
        <v>24646</v>
      </c>
      <c r="BW12" s="1604">
        <v>9508</v>
      </c>
      <c r="BX12" s="1612">
        <f t="shared" si="26"/>
        <v>9428.142984662825</v>
      </c>
      <c r="BY12" s="1616">
        <f t="shared" si="27"/>
        <v>1.5697683015707133</v>
      </c>
      <c r="BZ12" s="1610">
        <f t="shared" si="28"/>
        <v>31</v>
      </c>
      <c r="CA12" s="1604"/>
      <c r="CB12" s="1617" t="s">
        <v>215</v>
      </c>
      <c r="CC12" s="1618">
        <v>858</v>
      </c>
      <c r="CD12" s="1618">
        <v>153</v>
      </c>
      <c r="CE12" s="1570">
        <f t="shared" si="29"/>
        <v>0.17832167832167833</v>
      </c>
      <c r="CF12" s="1568">
        <f t="shared" si="30"/>
        <v>11</v>
      </c>
      <c r="CG12" s="1617" t="s">
        <v>215</v>
      </c>
      <c r="CH12" s="1619">
        <f t="shared" si="31"/>
        <v>1.4425772834952493</v>
      </c>
      <c r="CI12" s="1568">
        <f t="shared" si="32"/>
        <v>38</v>
      </c>
      <c r="CJ12" s="1619">
        <f>(AW12/AW$55+BC12/BC$55+BI12/BI$55+BO12/BO$55+BY12/BY$55+CE12/CE$55)/6</f>
        <v>0.6615060590518985</v>
      </c>
      <c r="CK12" s="1568">
        <f t="shared" si="34"/>
        <v>16</v>
      </c>
      <c r="CL12" s="1620">
        <f>(CH12*5+CJ12*6)/11</f>
        <v>1.016538433798876</v>
      </c>
      <c r="CM12" s="1621">
        <f t="shared" si="36"/>
        <v>28</v>
      </c>
      <c r="CO12" s="1622">
        <v>1.3424401634666248</v>
      </c>
      <c r="CP12" s="1624">
        <v>40</v>
      </c>
    </row>
    <row r="13" spans="1:94" s="1617" customFormat="1" ht="10.5" customHeight="1">
      <c r="A13" s="1598" t="s">
        <v>8</v>
      </c>
      <c r="B13" s="1599" t="s">
        <v>61</v>
      </c>
      <c r="C13" s="1600">
        <v>12069</v>
      </c>
      <c r="D13" s="1601">
        <v>12069</v>
      </c>
      <c r="E13" s="1602">
        <v>41914</v>
      </c>
      <c r="F13" s="1603">
        <f t="shared" si="0"/>
        <v>3.4728643632446765</v>
      </c>
      <c r="G13" s="1604"/>
      <c r="H13" s="1604"/>
      <c r="I13" s="1605">
        <v>7237708</v>
      </c>
      <c r="J13" s="1606">
        <f t="shared" si="1"/>
        <v>599694.0923025934</v>
      </c>
      <c r="K13" s="1607">
        <f t="shared" si="2"/>
        <v>49</v>
      </c>
      <c r="L13" s="1608"/>
      <c r="M13" s="1608"/>
      <c r="N13" s="1598" t="s">
        <v>8</v>
      </c>
      <c r="O13" s="1605">
        <v>4590647</v>
      </c>
      <c r="P13" s="1606">
        <f t="shared" si="3"/>
        <v>380366.8075234071</v>
      </c>
      <c r="Q13" s="1607">
        <f t="shared" si="4"/>
        <v>49</v>
      </c>
      <c r="R13" s="1609">
        <f t="shared" si="5"/>
        <v>0.6415279517236503</v>
      </c>
      <c r="S13" s="1604"/>
      <c r="T13" s="1598" t="s">
        <v>8</v>
      </c>
      <c r="U13" s="1605">
        <v>1089718</v>
      </c>
      <c r="V13" s="1607">
        <f t="shared" si="6"/>
        <v>90290.66202667993</v>
      </c>
      <c r="W13" s="1607">
        <f t="shared" si="7"/>
        <v>49</v>
      </c>
      <c r="X13" s="1609">
        <f t="shared" si="8"/>
        <v>0.1522845377778759</v>
      </c>
      <c r="Y13" s="1605">
        <f t="shared" si="9"/>
        <v>30</v>
      </c>
      <c r="Z13" s="1608"/>
      <c r="AA13" s="1598" t="s">
        <v>8</v>
      </c>
      <c r="AB13" s="1605">
        <v>209108</v>
      </c>
      <c r="AC13" s="1607">
        <f t="shared" si="10"/>
        <v>17326.041925594498</v>
      </c>
      <c r="AD13" s="1607">
        <f t="shared" si="11"/>
        <v>41</v>
      </c>
      <c r="AE13" s="1609">
        <f t="shared" si="12"/>
        <v>0.029222161261588848</v>
      </c>
      <c r="AF13" s="1608">
        <f t="shared" si="13"/>
        <v>3</v>
      </c>
      <c r="AG13" s="1608"/>
      <c r="AH13" s="1598" t="s">
        <v>8</v>
      </c>
      <c r="AI13" s="1607">
        <v>7155802</v>
      </c>
      <c r="AJ13" s="1607">
        <f t="shared" si="14"/>
        <v>592907.6145496727</v>
      </c>
      <c r="AK13" s="1607">
        <f t="shared" si="15"/>
        <v>48</v>
      </c>
      <c r="AL13" s="1608"/>
      <c r="AM13" s="1608"/>
      <c r="AN13" s="1598" t="s">
        <v>8</v>
      </c>
      <c r="AO13" s="1610">
        <v>0</v>
      </c>
      <c r="AP13" s="1610">
        <v>749</v>
      </c>
      <c r="AQ13" s="1611">
        <f aca="true" t="shared" si="37" ref="AQ13:AQ55">AO13/AP13</f>
        <v>0</v>
      </c>
      <c r="AR13" s="1612">
        <f aca="true" t="shared" si="38" ref="AR13:AR54">RANK(AQ13,AQ$5:AQ$54,1)</f>
        <v>1</v>
      </c>
      <c r="AS13" s="1604"/>
      <c r="AT13" s="1613" t="s">
        <v>8</v>
      </c>
      <c r="AU13" s="1610">
        <v>0</v>
      </c>
      <c r="AV13" s="1610">
        <v>2856</v>
      </c>
      <c r="AW13" s="1611">
        <f t="shared" si="18"/>
        <v>0</v>
      </c>
      <c r="AX13" s="1612">
        <f t="shared" si="19"/>
        <v>1</v>
      </c>
      <c r="AY13" s="1604"/>
      <c r="AZ13" s="1614" t="s">
        <v>8</v>
      </c>
      <c r="BA13" s="1610">
        <v>1</v>
      </c>
      <c r="BB13" s="1610">
        <v>721</v>
      </c>
      <c r="BC13" s="1611">
        <f t="shared" si="20"/>
        <v>0.0013869625520110957</v>
      </c>
      <c r="BD13" s="1612">
        <f t="shared" si="21"/>
        <v>9</v>
      </c>
      <c r="BE13" s="1"/>
      <c r="BF13" s="1598" t="s">
        <v>8</v>
      </c>
      <c r="BG13" s="1610">
        <v>405</v>
      </c>
      <c r="BH13" s="1610">
        <v>712</v>
      </c>
      <c r="BI13" s="1609">
        <f t="shared" si="22"/>
        <v>0.5688202247191011</v>
      </c>
      <c r="BJ13" s="1612">
        <f t="shared" si="23"/>
        <v>39</v>
      </c>
      <c r="BK13" s="1615"/>
      <c r="BL13" s="1598" t="s">
        <v>8</v>
      </c>
      <c r="BM13" s="1610">
        <v>210</v>
      </c>
      <c r="BN13" s="1610">
        <v>2855</v>
      </c>
      <c r="BO13" s="1609">
        <f t="shared" si="24"/>
        <v>0.07355516637478109</v>
      </c>
      <c r="BP13" s="1612">
        <f t="shared" si="25"/>
        <v>29</v>
      </c>
      <c r="BQ13" s="1604"/>
      <c r="BR13" s="1"/>
      <c r="BS13" s="1598" t="s">
        <v>8</v>
      </c>
      <c r="BT13" s="1612">
        <v>3374</v>
      </c>
      <c r="BU13" s="5">
        <v>304888</v>
      </c>
      <c r="BV13" s="5">
        <v>301362</v>
      </c>
      <c r="BW13" s="1604">
        <v>201531</v>
      </c>
      <c r="BX13" s="1612">
        <f t="shared" si="26"/>
        <v>203888.95590021304</v>
      </c>
      <c r="BY13" s="1616">
        <f t="shared" si="27"/>
        <v>1.6548223443997119</v>
      </c>
      <c r="BZ13" s="1610">
        <f t="shared" si="28"/>
        <v>35</v>
      </c>
      <c r="CA13" s="1604"/>
      <c r="CB13" s="1617" t="s">
        <v>8</v>
      </c>
      <c r="CC13" s="1618">
        <v>10953</v>
      </c>
      <c r="CD13" s="1618">
        <v>2000</v>
      </c>
      <c r="CE13" s="1570">
        <f t="shared" si="29"/>
        <v>0.18259837487446362</v>
      </c>
      <c r="CF13" s="1568">
        <f t="shared" si="30"/>
        <v>12</v>
      </c>
      <c r="CG13" s="1617" t="s">
        <v>8</v>
      </c>
      <c r="CH13" s="1619">
        <f t="shared" si="31"/>
        <v>2.940683380270832</v>
      </c>
      <c r="CI13" s="1568">
        <f t="shared" si="32"/>
        <v>46</v>
      </c>
      <c r="CJ13" s="1619">
        <f aca="true" t="shared" si="39" ref="CJ13:CJ55">(AQ13/AQ$55+AW13/AW$55+BC13/BC$55+BI13/BI$55+BO13/BO$55+BY13/BY$55+CE13/CE$55)/7</f>
        <v>0.5376529785069164</v>
      </c>
      <c r="CK13" s="1568">
        <f t="shared" si="34"/>
        <v>9</v>
      </c>
      <c r="CL13" s="1620">
        <f aca="true" t="shared" si="40" ref="CL13:CL55">(CH13*5+CJ13*7)/12</f>
        <v>1.538915645908548</v>
      </c>
      <c r="CM13" s="1621">
        <f t="shared" si="36"/>
        <v>41</v>
      </c>
      <c r="CO13" s="1622">
        <v>1.5655245715049861</v>
      </c>
      <c r="CP13" s="1623">
        <v>41</v>
      </c>
    </row>
    <row r="14" spans="1:94" s="1617" customFormat="1" ht="10.5" customHeight="1">
      <c r="A14" s="1598" t="s">
        <v>9</v>
      </c>
      <c r="B14" s="1599" t="s">
        <v>62</v>
      </c>
      <c r="C14" s="1600">
        <v>17994</v>
      </c>
      <c r="D14" s="1601">
        <v>17910</v>
      </c>
      <c r="E14" s="1602">
        <v>47192</v>
      </c>
      <c r="F14" s="1603">
        <f t="shared" si="0"/>
        <v>2.6349525404801786</v>
      </c>
      <c r="G14" s="1604"/>
      <c r="H14" s="1604"/>
      <c r="I14" s="1605">
        <v>2299582</v>
      </c>
      <c r="J14" s="1606">
        <f t="shared" si="1"/>
        <v>127797.15460709126</v>
      </c>
      <c r="K14" s="1607">
        <f t="shared" si="2"/>
        <v>28</v>
      </c>
      <c r="L14" s="1608"/>
      <c r="M14" s="1608"/>
      <c r="N14" s="1598" t="s">
        <v>9</v>
      </c>
      <c r="O14" s="1605">
        <v>1626151</v>
      </c>
      <c r="P14" s="1606">
        <f t="shared" si="3"/>
        <v>90371.84617094586</v>
      </c>
      <c r="Q14" s="1607">
        <f t="shared" si="4"/>
        <v>35</v>
      </c>
      <c r="R14" s="1609">
        <f t="shared" si="5"/>
        <v>0.6353504945388765</v>
      </c>
      <c r="S14" s="1604"/>
      <c r="T14" s="1598" t="s">
        <v>9</v>
      </c>
      <c r="U14" s="1605">
        <v>211466</v>
      </c>
      <c r="V14" s="1607">
        <f t="shared" si="6"/>
        <v>11752.028453929088</v>
      </c>
      <c r="W14" s="1607">
        <f t="shared" si="7"/>
        <v>11</v>
      </c>
      <c r="X14" s="1609">
        <f t="shared" si="8"/>
        <v>0.08262149559183499</v>
      </c>
      <c r="Y14" s="1605">
        <f t="shared" si="9"/>
        <v>48</v>
      </c>
      <c r="Z14" s="1608"/>
      <c r="AA14" s="1598" t="s">
        <v>9</v>
      </c>
      <c r="AB14" s="1605">
        <v>245771</v>
      </c>
      <c r="AC14" s="1607">
        <f t="shared" si="10"/>
        <v>13658.497276870068</v>
      </c>
      <c r="AD14" s="1607">
        <f t="shared" si="11"/>
        <v>36</v>
      </c>
      <c r="AE14" s="1609">
        <f t="shared" si="12"/>
        <v>0.09602473964183782</v>
      </c>
      <c r="AF14" s="1608">
        <f t="shared" si="13"/>
        <v>37</v>
      </c>
      <c r="AG14" s="1608"/>
      <c r="AH14" s="1598" t="s">
        <v>9</v>
      </c>
      <c r="AI14" s="1607">
        <v>2559455</v>
      </c>
      <c r="AJ14" s="1607">
        <f t="shared" si="14"/>
        <v>142239.3575636323</v>
      </c>
      <c r="AK14" s="1607">
        <f t="shared" si="15"/>
        <v>33</v>
      </c>
      <c r="AL14" s="1608"/>
      <c r="AM14" s="1608"/>
      <c r="AN14" s="1598" t="s">
        <v>9</v>
      </c>
      <c r="AO14" s="1610">
        <v>0</v>
      </c>
      <c r="AP14" s="1610">
        <v>715</v>
      </c>
      <c r="AQ14" s="1611">
        <f t="shared" si="37"/>
        <v>0</v>
      </c>
      <c r="AR14" s="1612">
        <f t="shared" si="38"/>
        <v>1</v>
      </c>
      <c r="AS14" s="1604"/>
      <c r="AT14" s="1613" t="s">
        <v>9</v>
      </c>
      <c r="AU14" s="1610">
        <v>0</v>
      </c>
      <c r="AV14" s="1610">
        <v>2635</v>
      </c>
      <c r="AW14" s="1611">
        <f t="shared" si="18"/>
        <v>0</v>
      </c>
      <c r="AX14" s="1612">
        <f t="shared" si="19"/>
        <v>1</v>
      </c>
      <c r="AY14" s="1604"/>
      <c r="AZ14" s="1614" t="s">
        <v>9</v>
      </c>
      <c r="BA14" s="1610">
        <v>0</v>
      </c>
      <c r="BB14" s="1610">
        <v>529</v>
      </c>
      <c r="BC14" s="1611">
        <f t="shared" si="20"/>
        <v>0</v>
      </c>
      <c r="BD14" s="1612">
        <f t="shared" si="21"/>
        <v>1</v>
      </c>
      <c r="BE14" s="1"/>
      <c r="BF14" s="1598" t="s">
        <v>9</v>
      </c>
      <c r="BG14" s="1610">
        <v>286</v>
      </c>
      <c r="BH14" s="1610">
        <v>529</v>
      </c>
      <c r="BI14" s="1609">
        <f t="shared" si="22"/>
        <v>0.5406427221172023</v>
      </c>
      <c r="BJ14" s="1612">
        <f t="shared" si="23"/>
        <v>36</v>
      </c>
      <c r="BK14" s="1615"/>
      <c r="BL14" s="1598" t="s">
        <v>9</v>
      </c>
      <c r="BM14" s="1610">
        <v>53</v>
      </c>
      <c r="BN14" s="1610">
        <v>2635</v>
      </c>
      <c r="BO14" s="1609">
        <f t="shared" si="24"/>
        <v>0.020113851992409868</v>
      </c>
      <c r="BP14" s="1612">
        <f t="shared" si="25"/>
        <v>14</v>
      </c>
      <c r="BQ14" s="1604"/>
      <c r="BR14" s="1"/>
      <c r="BS14" s="1598" t="s">
        <v>9</v>
      </c>
      <c r="BT14" s="1612">
        <v>1693</v>
      </c>
      <c r="BU14" s="5">
        <v>192786</v>
      </c>
      <c r="BV14" s="5">
        <v>193461</v>
      </c>
      <c r="BW14" s="1604">
        <v>113509</v>
      </c>
      <c r="BX14" s="1612">
        <f t="shared" si="26"/>
        <v>113112.95854978522</v>
      </c>
      <c r="BY14" s="1616">
        <f t="shared" si="27"/>
        <v>1.4967339036179905</v>
      </c>
      <c r="BZ14" s="1610">
        <f t="shared" si="28"/>
        <v>28</v>
      </c>
      <c r="CA14" s="1604"/>
      <c r="CB14" s="1617" t="s">
        <v>9</v>
      </c>
      <c r="CC14" s="1618">
        <v>14457</v>
      </c>
      <c r="CD14" s="1618">
        <v>2839</v>
      </c>
      <c r="CE14" s="1570">
        <f t="shared" si="29"/>
        <v>0.19637545825551636</v>
      </c>
      <c r="CF14" s="1568">
        <f t="shared" si="30"/>
        <v>16</v>
      </c>
      <c r="CG14" s="1617" t="s">
        <v>9</v>
      </c>
      <c r="CH14" s="1619">
        <f t="shared" si="31"/>
        <v>1.0185626695330081</v>
      </c>
      <c r="CI14" s="1568">
        <f t="shared" si="32"/>
        <v>26</v>
      </c>
      <c r="CJ14" s="1619">
        <f t="shared" si="39"/>
        <v>0.44612405662273374</v>
      </c>
      <c r="CK14" s="1568">
        <f t="shared" si="34"/>
        <v>4</v>
      </c>
      <c r="CL14" s="1620">
        <f t="shared" si="40"/>
        <v>0.6846401453353481</v>
      </c>
      <c r="CM14" s="1621">
        <f t="shared" si="36"/>
        <v>10</v>
      </c>
      <c r="CO14" s="1622">
        <v>0.5999302417403952</v>
      </c>
      <c r="CP14" s="1623">
        <v>6</v>
      </c>
    </row>
    <row r="15" spans="1:94" s="1617" customFormat="1" ht="10.5" customHeight="1">
      <c r="A15" s="1598" t="s">
        <v>10</v>
      </c>
      <c r="B15" s="1599" t="s">
        <v>63</v>
      </c>
      <c r="C15" s="1600">
        <v>975</v>
      </c>
      <c r="D15" s="1601">
        <v>928</v>
      </c>
      <c r="E15" s="1602">
        <v>2409</v>
      </c>
      <c r="F15" s="1603">
        <f t="shared" si="0"/>
        <v>2.595905172413793</v>
      </c>
      <c r="G15" s="1604"/>
      <c r="H15" s="1604"/>
      <c r="I15" s="1605">
        <v>286497</v>
      </c>
      <c r="J15" s="1606">
        <f t="shared" si="1"/>
        <v>293843.07692307694</v>
      </c>
      <c r="K15" s="1607">
        <f t="shared" si="2"/>
        <v>42</v>
      </c>
      <c r="L15" s="1608"/>
      <c r="M15" s="1608"/>
      <c r="N15" s="1598" t="s">
        <v>10</v>
      </c>
      <c r="O15" s="1605">
        <v>154993</v>
      </c>
      <c r="P15" s="1606">
        <f t="shared" si="3"/>
        <v>158967.1794871795</v>
      </c>
      <c r="Q15" s="1607">
        <f t="shared" si="4"/>
        <v>42</v>
      </c>
      <c r="R15" s="1609">
        <f t="shared" si="5"/>
        <v>0.523181356349852</v>
      </c>
      <c r="S15" s="1604"/>
      <c r="T15" s="1598" t="s">
        <v>10</v>
      </c>
      <c r="U15" s="1605">
        <v>31553</v>
      </c>
      <c r="V15" s="1607">
        <f t="shared" si="6"/>
        <v>32362.05128205128</v>
      </c>
      <c r="W15" s="1607">
        <f t="shared" si="7"/>
        <v>40</v>
      </c>
      <c r="X15" s="1609">
        <f t="shared" si="8"/>
        <v>0.10650765735811862</v>
      </c>
      <c r="Y15" s="1605">
        <f t="shared" si="9"/>
        <v>40</v>
      </c>
      <c r="Z15" s="1608"/>
      <c r="AA15" s="1598" t="s">
        <v>10</v>
      </c>
      <c r="AB15" s="1605">
        <v>57560</v>
      </c>
      <c r="AC15" s="1607">
        <f t="shared" si="10"/>
        <v>59035.89743589744</v>
      </c>
      <c r="AD15" s="1607">
        <f t="shared" si="11"/>
        <v>47</v>
      </c>
      <c r="AE15" s="1609">
        <f t="shared" si="12"/>
        <v>0.19429470280269096</v>
      </c>
      <c r="AF15" s="1608">
        <f t="shared" si="13"/>
        <v>50</v>
      </c>
      <c r="AG15" s="1608"/>
      <c r="AH15" s="1598" t="s">
        <v>10</v>
      </c>
      <c r="AI15" s="1607">
        <v>296251</v>
      </c>
      <c r="AJ15" s="1607">
        <f t="shared" si="14"/>
        <v>303847.1794871795</v>
      </c>
      <c r="AK15" s="1607">
        <f t="shared" si="15"/>
        <v>43</v>
      </c>
      <c r="AL15" s="1608"/>
      <c r="AM15" s="1608"/>
      <c r="AN15" s="1598" t="s">
        <v>10</v>
      </c>
      <c r="AO15" s="1610">
        <v>0</v>
      </c>
      <c r="AP15" s="1610">
        <v>6</v>
      </c>
      <c r="AQ15" s="1611">
        <f t="shared" si="37"/>
        <v>0</v>
      </c>
      <c r="AR15" s="1612">
        <f t="shared" si="38"/>
        <v>1</v>
      </c>
      <c r="AS15" s="1604"/>
      <c r="AT15" s="1613" t="s">
        <v>10</v>
      </c>
      <c r="AU15" s="1610">
        <v>3</v>
      </c>
      <c r="AV15" s="1610">
        <v>110</v>
      </c>
      <c r="AW15" s="1611">
        <f t="shared" si="18"/>
        <v>0.02727272727272727</v>
      </c>
      <c r="AX15" s="1612">
        <f t="shared" si="19"/>
        <v>47</v>
      </c>
      <c r="AY15" s="1604"/>
      <c r="AZ15" s="1614" t="s">
        <v>10</v>
      </c>
      <c r="BA15" s="1610">
        <v>13</v>
      </c>
      <c r="BB15" s="1610">
        <v>49</v>
      </c>
      <c r="BC15" s="1611">
        <f t="shared" si="20"/>
        <v>0.2653061224489796</v>
      </c>
      <c r="BD15" s="1612">
        <f t="shared" si="21"/>
        <v>50</v>
      </c>
      <c r="BE15" s="2"/>
      <c r="BF15" s="1598" t="s">
        <v>10</v>
      </c>
      <c r="BG15" s="1610">
        <v>20</v>
      </c>
      <c r="BH15" s="1610">
        <v>49</v>
      </c>
      <c r="BI15" s="1609">
        <f t="shared" si="22"/>
        <v>0.40816326530612246</v>
      </c>
      <c r="BJ15" s="1612">
        <f t="shared" si="23"/>
        <v>17</v>
      </c>
      <c r="BK15" s="1625"/>
      <c r="BL15" s="1598" t="s">
        <v>10</v>
      </c>
      <c r="BM15" s="1610">
        <v>36</v>
      </c>
      <c r="BN15" s="1610">
        <v>111</v>
      </c>
      <c r="BO15" s="1609">
        <f t="shared" si="24"/>
        <v>0.32432432432432434</v>
      </c>
      <c r="BP15" s="1612">
        <f t="shared" si="25"/>
        <v>47</v>
      </c>
      <c r="BQ15" s="1604"/>
      <c r="BR15" s="2"/>
      <c r="BS15" s="1598" t="s">
        <v>10</v>
      </c>
      <c r="BT15" s="1612">
        <v>161</v>
      </c>
      <c r="BU15" s="6">
        <v>16090</v>
      </c>
      <c r="BV15" s="6">
        <v>15814</v>
      </c>
      <c r="BW15" s="1604">
        <v>10083</v>
      </c>
      <c r="BX15" s="1612">
        <f t="shared" si="26"/>
        <v>10258.977488301505</v>
      </c>
      <c r="BY15" s="1616">
        <f t="shared" si="27"/>
        <v>1.5693571818789072</v>
      </c>
      <c r="BZ15" s="1610">
        <f t="shared" si="28"/>
        <v>30</v>
      </c>
      <c r="CA15" s="1604"/>
      <c r="CB15" s="1617" t="s">
        <v>10</v>
      </c>
      <c r="CC15" s="1618">
        <v>1156</v>
      </c>
      <c r="CD15" s="1618">
        <v>459</v>
      </c>
      <c r="CE15" s="1570">
        <f t="shared" si="29"/>
        <v>0.39705882352941174</v>
      </c>
      <c r="CF15" s="1568">
        <f t="shared" si="30"/>
        <v>48</v>
      </c>
      <c r="CG15" s="1617" t="s">
        <v>10</v>
      </c>
      <c r="CH15" s="1619">
        <f t="shared" si="31"/>
        <v>2.842975958449117</v>
      </c>
      <c r="CI15" s="1568">
        <f t="shared" si="32"/>
        <v>45</v>
      </c>
      <c r="CJ15" s="1619">
        <f t="shared" si="39"/>
        <v>2.1929481573303105</v>
      </c>
      <c r="CK15" s="1568">
        <f t="shared" si="34"/>
        <v>47</v>
      </c>
      <c r="CL15" s="1620">
        <f t="shared" si="40"/>
        <v>2.463793074463146</v>
      </c>
      <c r="CM15" s="1621">
        <f t="shared" si="36"/>
        <v>47</v>
      </c>
      <c r="CO15" s="1622">
        <v>2.403131758763538</v>
      </c>
      <c r="CP15" s="1623">
        <v>46</v>
      </c>
    </row>
    <row r="16" spans="1:94" s="1617" customFormat="1" ht="10.5" customHeight="1">
      <c r="A16" s="1598" t="s">
        <v>14</v>
      </c>
      <c r="B16" s="1599" t="s">
        <v>64</v>
      </c>
      <c r="C16" s="1600">
        <v>9284</v>
      </c>
      <c r="D16" s="1601">
        <v>8909</v>
      </c>
      <c r="E16" s="1602">
        <v>22970</v>
      </c>
      <c r="F16" s="1603">
        <f t="shared" si="0"/>
        <v>2.5782916152205635</v>
      </c>
      <c r="G16" s="1604"/>
      <c r="H16" s="1604"/>
      <c r="I16" s="1605">
        <v>805495</v>
      </c>
      <c r="J16" s="1606">
        <f t="shared" si="1"/>
        <v>86761.63291684618</v>
      </c>
      <c r="K16" s="1607">
        <f t="shared" si="2"/>
        <v>15</v>
      </c>
      <c r="L16" s="1608"/>
      <c r="M16" s="1608"/>
      <c r="N16" s="1598" t="s">
        <v>14</v>
      </c>
      <c r="O16" s="1605">
        <v>531763</v>
      </c>
      <c r="P16" s="1606">
        <f t="shared" si="3"/>
        <v>57277.358897027145</v>
      </c>
      <c r="Q16" s="1607">
        <f t="shared" si="4"/>
        <v>21</v>
      </c>
      <c r="R16" s="1609">
        <f t="shared" si="5"/>
        <v>0.6283943395669</v>
      </c>
      <c r="S16" s="1604"/>
      <c r="T16" s="1598" t="s">
        <v>14</v>
      </c>
      <c r="U16" s="1605">
        <v>145670</v>
      </c>
      <c r="V16" s="1607">
        <f t="shared" si="6"/>
        <v>15690.435157259803</v>
      </c>
      <c r="W16" s="1607">
        <f t="shared" si="7"/>
        <v>19</v>
      </c>
      <c r="X16" s="1609">
        <f t="shared" si="8"/>
        <v>0.17214097905403408</v>
      </c>
      <c r="Y16" s="1605">
        <f t="shared" si="9"/>
        <v>25</v>
      </c>
      <c r="Z16" s="1608"/>
      <c r="AA16" s="1598" t="s">
        <v>14</v>
      </c>
      <c r="AB16" s="1605">
        <v>47396</v>
      </c>
      <c r="AC16" s="1607">
        <f t="shared" si="10"/>
        <v>5105.127100387764</v>
      </c>
      <c r="AD16" s="1607">
        <f t="shared" si="11"/>
        <v>14</v>
      </c>
      <c r="AE16" s="1609">
        <f t="shared" si="12"/>
        <v>0.056008744719194065</v>
      </c>
      <c r="AF16" s="1608">
        <f t="shared" si="13"/>
        <v>20</v>
      </c>
      <c r="AG16" s="1608"/>
      <c r="AH16" s="1598" t="s">
        <v>14</v>
      </c>
      <c r="AI16" s="1607">
        <v>846225</v>
      </c>
      <c r="AJ16" s="1607">
        <f t="shared" si="14"/>
        <v>91148.75053856097</v>
      </c>
      <c r="AK16" s="1607">
        <f t="shared" si="15"/>
        <v>16</v>
      </c>
      <c r="AL16" s="1608"/>
      <c r="AM16" s="1608"/>
      <c r="AN16" s="1598" t="s">
        <v>14</v>
      </c>
      <c r="AO16" s="1610">
        <v>12</v>
      </c>
      <c r="AP16" s="1610">
        <v>628</v>
      </c>
      <c r="AQ16" s="1611">
        <f t="shared" si="37"/>
        <v>0.01910828025477707</v>
      </c>
      <c r="AR16" s="1612">
        <f t="shared" si="38"/>
        <v>32</v>
      </c>
      <c r="AS16" s="1604"/>
      <c r="AT16" s="1613" t="s">
        <v>14</v>
      </c>
      <c r="AU16" s="1610">
        <v>75</v>
      </c>
      <c r="AV16" s="1610">
        <v>3426</v>
      </c>
      <c r="AW16" s="1611">
        <f t="shared" si="18"/>
        <v>0.021891418563922942</v>
      </c>
      <c r="AX16" s="1612">
        <f t="shared" si="19"/>
        <v>43</v>
      </c>
      <c r="AY16" s="1604"/>
      <c r="AZ16" s="1614" t="s">
        <v>14</v>
      </c>
      <c r="BA16" s="1610">
        <v>19</v>
      </c>
      <c r="BB16" s="1610">
        <v>152</v>
      </c>
      <c r="BC16" s="1611">
        <f t="shared" si="20"/>
        <v>0.125</v>
      </c>
      <c r="BD16" s="1612">
        <f t="shared" si="21"/>
        <v>47</v>
      </c>
      <c r="BE16" s="1"/>
      <c r="BF16" s="1598" t="s">
        <v>14</v>
      </c>
      <c r="BG16" s="1610">
        <v>63</v>
      </c>
      <c r="BH16" s="1610">
        <v>152</v>
      </c>
      <c r="BI16" s="1609">
        <f t="shared" si="22"/>
        <v>0.4144736842105263</v>
      </c>
      <c r="BJ16" s="1612">
        <f t="shared" si="23"/>
        <v>20</v>
      </c>
      <c r="BK16" s="1615"/>
      <c r="BL16" s="1598" t="s">
        <v>14</v>
      </c>
      <c r="BM16" s="1610">
        <v>287</v>
      </c>
      <c r="BN16" s="1610">
        <v>3464</v>
      </c>
      <c r="BO16" s="1609">
        <f t="shared" si="24"/>
        <v>0.08285219399538106</v>
      </c>
      <c r="BP16" s="1612">
        <f t="shared" si="25"/>
        <v>30</v>
      </c>
      <c r="BQ16" s="1604"/>
      <c r="BR16" s="1"/>
      <c r="BS16" s="1598" t="s">
        <v>14</v>
      </c>
      <c r="BT16" s="1612">
        <v>439</v>
      </c>
      <c r="BU16" s="5">
        <v>52682</v>
      </c>
      <c r="BV16" s="5">
        <v>52256</v>
      </c>
      <c r="BW16" s="1604">
        <v>31060</v>
      </c>
      <c r="BX16" s="1612">
        <f t="shared" si="26"/>
        <v>31313.206521739132</v>
      </c>
      <c r="BY16" s="1616">
        <f t="shared" si="27"/>
        <v>1.4019643746648083</v>
      </c>
      <c r="BZ16" s="1610">
        <f t="shared" si="28"/>
        <v>23</v>
      </c>
      <c r="CA16" s="1604"/>
      <c r="CB16" s="1617" t="s">
        <v>14</v>
      </c>
      <c r="CC16" s="1618">
        <v>24722</v>
      </c>
      <c r="CD16" s="1618">
        <v>6678</v>
      </c>
      <c r="CE16" s="1570">
        <f t="shared" si="29"/>
        <v>0.27012377639349566</v>
      </c>
      <c r="CF16" s="1568">
        <f t="shared" si="30"/>
        <v>34</v>
      </c>
      <c r="CG16" s="1617" t="s">
        <v>14</v>
      </c>
      <c r="CH16" s="1619">
        <f t="shared" si="31"/>
        <v>0.6659950086792535</v>
      </c>
      <c r="CI16" s="1568">
        <f t="shared" si="32"/>
        <v>15</v>
      </c>
      <c r="CJ16" s="1619">
        <f t="shared" si="39"/>
        <v>1.425220012784626</v>
      </c>
      <c r="CK16" s="1568">
        <f t="shared" si="34"/>
        <v>40</v>
      </c>
      <c r="CL16" s="1620">
        <f t="shared" si="40"/>
        <v>1.1088762610740541</v>
      </c>
      <c r="CM16" s="1621">
        <f t="shared" si="36"/>
        <v>32</v>
      </c>
      <c r="CO16" s="1622">
        <v>1.1724941315778452</v>
      </c>
      <c r="CP16" s="1623">
        <v>35</v>
      </c>
    </row>
    <row r="17" spans="1:94" s="1617" customFormat="1" ht="10.5" customHeight="1">
      <c r="A17" s="1598" t="s">
        <v>11</v>
      </c>
      <c r="B17" s="1599" t="s">
        <v>65</v>
      </c>
      <c r="C17" s="1628">
        <v>4959</v>
      </c>
      <c r="D17" s="1601">
        <v>4959</v>
      </c>
      <c r="E17" s="1602">
        <v>12083</v>
      </c>
      <c r="F17" s="1603">
        <f t="shared" si="0"/>
        <v>2.436579955636217</v>
      </c>
      <c r="G17" s="1604"/>
      <c r="H17" s="1604"/>
      <c r="I17" s="1605">
        <v>664207</v>
      </c>
      <c r="J17" s="1606">
        <f t="shared" si="1"/>
        <v>133939.7055858036</v>
      </c>
      <c r="K17" s="1607">
        <f t="shared" si="2"/>
        <v>32</v>
      </c>
      <c r="L17" s="1608"/>
      <c r="M17" s="1608"/>
      <c r="N17" s="1598" t="s">
        <v>11</v>
      </c>
      <c r="O17" s="1605">
        <v>340384</v>
      </c>
      <c r="P17" s="1606">
        <f t="shared" si="3"/>
        <v>68639.64508973583</v>
      </c>
      <c r="Q17" s="1607">
        <f t="shared" si="4"/>
        <v>26</v>
      </c>
      <c r="R17" s="1609">
        <f t="shared" si="5"/>
        <v>0.724600535599484</v>
      </c>
      <c r="S17" s="1604"/>
      <c r="T17" s="1598" t="s">
        <v>11</v>
      </c>
      <c r="U17" s="1605">
        <v>71211</v>
      </c>
      <c r="V17" s="1607">
        <f t="shared" si="6"/>
        <v>14359.951603145795</v>
      </c>
      <c r="W17" s="1607">
        <f t="shared" si="7"/>
        <v>16</v>
      </c>
      <c r="X17" s="1609">
        <f t="shared" si="8"/>
        <v>0.151592109912848</v>
      </c>
      <c r="Y17" s="1605">
        <f t="shared" si="9"/>
        <v>31</v>
      </c>
      <c r="Z17" s="1608"/>
      <c r="AA17" s="1598" t="s">
        <v>11</v>
      </c>
      <c r="AB17" s="1605">
        <v>23921</v>
      </c>
      <c r="AC17" s="1607">
        <f t="shared" si="10"/>
        <v>4823.75478927203</v>
      </c>
      <c r="AD17" s="1607">
        <f t="shared" si="11"/>
        <v>12</v>
      </c>
      <c r="AE17" s="1609">
        <f t="shared" si="12"/>
        <v>0.050922397680488084</v>
      </c>
      <c r="AF17" s="1608">
        <f t="shared" si="13"/>
        <v>15</v>
      </c>
      <c r="AG17" s="1608"/>
      <c r="AH17" s="1598" t="s">
        <v>11</v>
      </c>
      <c r="AI17" s="1607">
        <v>469754</v>
      </c>
      <c r="AJ17" s="1607">
        <f t="shared" si="14"/>
        <v>94727.56604154063</v>
      </c>
      <c r="AK17" s="1607">
        <f t="shared" si="15"/>
        <v>18</v>
      </c>
      <c r="AL17" s="1608"/>
      <c r="AM17" s="1608"/>
      <c r="AN17" s="1598" t="s">
        <v>11</v>
      </c>
      <c r="AO17" s="1610">
        <v>2</v>
      </c>
      <c r="AP17" s="1610">
        <v>521</v>
      </c>
      <c r="AQ17" s="1611">
        <f t="shared" si="37"/>
        <v>0.003838771593090211</v>
      </c>
      <c r="AR17" s="1612">
        <f t="shared" si="38"/>
        <v>24</v>
      </c>
      <c r="AS17" s="1604"/>
      <c r="AT17" s="1613" t="s">
        <v>11</v>
      </c>
      <c r="AU17" s="1610">
        <v>1</v>
      </c>
      <c r="AV17" s="1610">
        <v>1715</v>
      </c>
      <c r="AW17" s="1611">
        <f t="shared" si="18"/>
        <v>0.0005830903790087463</v>
      </c>
      <c r="AX17" s="1612">
        <f t="shared" si="19"/>
        <v>11</v>
      </c>
      <c r="AY17" s="1604"/>
      <c r="AZ17" s="1614" t="s">
        <v>11</v>
      </c>
      <c r="BA17" s="1610">
        <v>9</v>
      </c>
      <c r="BB17" s="1610">
        <v>90</v>
      </c>
      <c r="BC17" s="1611">
        <f t="shared" si="20"/>
        <v>0.1</v>
      </c>
      <c r="BD17" s="1612">
        <f t="shared" si="21"/>
        <v>41</v>
      </c>
      <c r="BE17" s="1"/>
      <c r="BF17" s="1598" t="s">
        <v>11</v>
      </c>
      <c r="BG17" s="1610">
        <v>32</v>
      </c>
      <c r="BH17" s="1610">
        <v>89</v>
      </c>
      <c r="BI17" s="1609">
        <f t="shared" si="22"/>
        <v>0.3595505617977528</v>
      </c>
      <c r="BJ17" s="1612">
        <f t="shared" si="23"/>
        <v>14</v>
      </c>
      <c r="BK17" s="1615"/>
      <c r="BL17" s="1598" t="s">
        <v>11</v>
      </c>
      <c r="BM17" s="1610">
        <v>9</v>
      </c>
      <c r="BN17" s="1610">
        <v>1716</v>
      </c>
      <c r="BO17" s="1609">
        <f t="shared" si="24"/>
        <v>0.005244755244755245</v>
      </c>
      <c r="BP17" s="1612">
        <f t="shared" si="25"/>
        <v>8</v>
      </c>
      <c r="BQ17" s="1604"/>
      <c r="BR17" s="1"/>
      <c r="BS17" s="1598" t="s">
        <v>11</v>
      </c>
      <c r="BT17" s="1612">
        <v>267</v>
      </c>
      <c r="BU17" s="5">
        <v>23451</v>
      </c>
      <c r="BV17" s="5">
        <v>22927</v>
      </c>
      <c r="BW17" s="1604">
        <v>14866</v>
      </c>
      <c r="BX17" s="1612">
        <f t="shared" si="26"/>
        <v>15205.76464430584</v>
      </c>
      <c r="BY17" s="1616">
        <f t="shared" si="27"/>
        <v>1.755913012240292</v>
      </c>
      <c r="BZ17" s="1610">
        <f t="shared" si="28"/>
        <v>36</v>
      </c>
      <c r="CA17" s="1604"/>
      <c r="CB17" s="1617" t="s">
        <v>11</v>
      </c>
      <c r="CC17" s="1618">
        <v>3590</v>
      </c>
      <c r="CD17" s="1618">
        <v>684</v>
      </c>
      <c r="CE17" s="1570">
        <f t="shared" si="29"/>
        <v>0.1905292479108635</v>
      </c>
      <c r="CF17" s="1568">
        <f t="shared" si="30"/>
        <v>14</v>
      </c>
      <c r="CG17" s="1617" t="s">
        <v>11</v>
      </c>
      <c r="CH17" s="1619">
        <f t="shared" si="31"/>
        <v>0.7962299245529165</v>
      </c>
      <c r="CI17" s="1568">
        <f t="shared" si="32"/>
        <v>17</v>
      </c>
      <c r="CJ17" s="1619">
        <f t="shared" si="39"/>
        <v>0.7138436152832303</v>
      </c>
      <c r="CK17" s="1568">
        <f t="shared" si="34"/>
        <v>19</v>
      </c>
      <c r="CL17" s="1620">
        <f t="shared" si="40"/>
        <v>0.7481712441455995</v>
      </c>
      <c r="CM17" s="1621">
        <f t="shared" si="36"/>
        <v>14</v>
      </c>
      <c r="CO17" s="1622">
        <v>0.6847740528469326</v>
      </c>
      <c r="CP17" s="1623">
        <v>10</v>
      </c>
    </row>
    <row r="18" spans="1:94" s="1617" customFormat="1" ht="10.5" customHeight="1">
      <c r="A18" s="1598" t="s">
        <v>12</v>
      </c>
      <c r="B18" s="1599" t="s">
        <v>66</v>
      </c>
      <c r="C18" s="1600">
        <v>16481</v>
      </c>
      <c r="D18" s="1601">
        <v>16083</v>
      </c>
      <c r="E18" s="1602">
        <v>41990</v>
      </c>
      <c r="F18" s="1603">
        <f t="shared" si="0"/>
        <v>2.6108313125660634</v>
      </c>
      <c r="G18" s="1604"/>
      <c r="H18" s="1604"/>
      <c r="I18" s="1605">
        <v>4645175</v>
      </c>
      <c r="J18" s="1606">
        <f t="shared" si="1"/>
        <v>281850.3124810388</v>
      </c>
      <c r="K18" s="1607">
        <f t="shared" si="2"/>
        <v>41</v>
      </c>
      <c r="L18" s="1608"/>
      <c r="M18" s="1608"/>
      <c r="N18" s="1598" t="s">
        <v>12</v>
      </c>
      <c r="O18" s="1605">
        <v>2744798</v>
      </c>
      <c r="P18" s="1606">
        <f t="shared" si="3"/>
        <v>166543.17092409442</v>
      </c>
      <c r="Q18" s="1607">
        <f t="shared" si="4"/>
        <v>44</v>
      </c>
      <c r="R18" s="1609">
        <f t="shared" si="5"/>
        <v>0.6731349601263871</v>
      </c>
      <c r="S18" s="1604"/>
      <c r="T18" s="1598" t="s">
        <v>12</v>
      </c>
      <c r="U18" s="1605">
        <v>502887</v>
      </c>
      <c r="V18" s="1607">
        <f t="shared" si="6"/>
        <v>30513.13633881439</v>
      </c>
      <c r="W18" s="1607">
        <f t="shared" si="7"/>
        <v>37</v>
      </c>
      <c r="X18" s="1609">
        <f t="shared" si="8"/>
        <v>0.12332813587487254</v>
      </c>
      <c r="Y18" s="1605">
        <f t="shared" si="9"/>
        <v>37</v>
      </c>
      <c r="Z18" s="1608"/>
      <c r="AA18" s="1598" t="s">
        <v>12</v>
      </c>
      <c r="AB18" s="1605">
        <v>197176</v>
      </c>
      <c r="AC18" s="1607">
        <f t="shared" si="10"/>
        <v>11963.83714580426</v>
      </c>
      <c r="AD18" s="1607">
        <f t="shared" si="11"/>
        <v>33</v>
      </c>
      <c r="AE18" s="1609">
        <f t="shared" si="12"/>
        <v>0.04835549242526426</v>
      </c>
      <c r="AF18" s="1608">
        <f t="shared" si="13"/>
        <v>12</v>
      </c>
      <c r="AG18" s="1608"/>
      <c r="AH18" s="1598" t="s">
        <v>12</v>
      </c>
      <c r="AI18" s="1607">
        <v>4077634</v>
      </c>
      <c r="AJ18" s="1607">
        <f t="shared" si="14"/>
        <v>247414.23457314484</v>
      </c>
      <c r="AK18" s="1607">
        <f t="shared" si="15"/>
        <v>40</v>
      </c>
      <c r="AL18" s="1608"/>
      <c r="AM18" s="1608"/>
      <c r="AN18" s="1598" t="s">
        <v>12</v>
      </c>
      <c r="AO18" s="1610">
        <v>0</v>
      </c>
      <c r="AP18" s="1610">
        <v>1359</v>
      </c>
      <c r="AQ18" s="1611">
        <f t="shared" si="37"/>
        <v>0</v>
      </c>
      <c r="AR18" s="1612">
        <f t="shared" si="38"/>
        <v>1</v>
      </c>
      <c r="AS18" s="1604"/>
      <c r="AT18" s="1613" t="s">
        <v>12</v>
      </c>
      <c r="AU18" s="1610">
        <v>16</v>
      </c>
      <c r="AV18" s="1610">
        <v>2334</v>
      </c>
      <c r="AW18" s="1611">
        <f t="shared" si="18"/>
        <v>0.006855184233076264</v>
      </c>
      <c r="AX18" s="1612">
        <f t="shared" si="19"/>
        <v>30</v>
      </c>
      <c r="AY18" s="1604"/>
      <c r="AZ18" s="1614" t="s">
        <v>12</v>
      </c>
      <c r="BA18" s="1610">
        <v>39</v>
      </c>
      <c r="BB18" s="1610">
        <v>810</v>
      </c>
      <c r="BC18" s="1611">
        <f t="shared" si="20"/>
        <v>0.04814814814814815</v>
      </c>
      <c r="BD18" s="1612">
        <f t="shared" si="21"/>
        <v>31</v>
      </c>
      <c r="BE18" s="1"/>
      <c r="BF18" s="1598" t="s">
        <v>12</v>
      </c>
      <c r="BG18" s="1610">
        <v>334</v>
      </c>
      <c r="BH18" s="1610">
        <v>792</v>
      </c>
      <c r="BI18" s="1609">
        <f t="shared" si="22"/>
        <v>0.4217171717171717</v>
      </c>
      <c r="BJ18" s="1612">
        <f t="shared" si="23"/>
        <v>21</v>
      </c>
      <c r="BK18" s="1615"/>
      <c r="BL18" s="1598" t="s">
        <v>12</v>
      </c>
      <c r="BM18" s="1610">
        <v>305</v>
      </c>
      <c r="BN18" s="1610">
        <v>2335</v>
      </c>
      <c r="BO18" s="1609">
        <f t="shared" si="24"/>
        <v>0.13062098501070663</v>
      </c>
      <c r="BP18" s="1612">
        <f t="shared" si="25"/>
        <v>35</v>
      </c>
      <c r="BQ18" s="1604"/>
      <c r="BR18" s="1"/>
      <c r="BS18" s="1598" t="s">
        <v>12</v>
      </c>
      <c r="BT18" s="1612">
        <v>1254</v>
      </c>
      <c r="BU18" s="5">
        <v>167769</v>
      </c>
      <c r="BV18" s="5">
        <v>170115</v>
      </c>
      <c r="BW18" s="1604">
        <v>107706</v>
      </c>
      <c r="BX18" s="1612">
        <f t="shared" si="26"/>
        <v>106220.66198747906</v>
      </c>
      <c r="BY18" s="1616">
        <f t="shared" si="27"/>
        <v>1.1805612736134306</v>
      </c>
      <c r="BZ18" s="1610">
        <f t="shared" si="28"/>
        <v>15</v>
      </c>
      <c r="CA18" s="1604"/>
      <c r="CB18" s="1617" t="s">
        <v>12</v>
      </c>
      <c r="CC18" s="1618">
        <v>26194</v>
      </c>
      <c r="CD18" s="1618">
        <v>4660</v>
      </c>
      <c r="CE18" s="1570">
        <f t="shared" si="29"/>
        <v>0.17790333664197908</v>
      </c>
      <c r="CF18" s="1568">
        <f t="shared" si="30"/>
        <v>10</v>
      </c>
      <c r="CG18" s="1617" t="s">
        <v>12</v>
      </c>
      <c r="CH18" s="1619">
        <f t="shared" si="31"/>
        <v>1.736003476584038</v>
      </c>
      <c r="CI18" s="1568">
        <f t="shared" si="32"/>
        <v>40</v>
      </c>
      <c r="CJ18" s="1619">
        <f t="shared" si="39"/>
        <v>0.7810893379169558</v>
      </c>
      <c r="CK18" s="1568">
        <f t="shared" si="34"/>
        <v>23</v>
      </c>
      <c r="CL18" s="1620">
        <f t="shared" si="40"/>
        <v>1.17897022902824</v>
      </c>
      <c r="CM18" s="1621">
        <f t="shared" si="36"/>
        <v>34</v>
      </c>
      <c r="CO18" s="1622">
        <v>1.1326436528071024</v>
      </c>
      <c r="CP18" s="1623">
        <v>33</v>
      </c>
    </row>
    <row r="19" spans="1:94" s="1617" customFormat="1" ht="10.5" customHeight="1">
      <c r="A19" s="1598" t="s">
        <v>13</v>
      </c>
      <c r="B19" s="1599" t="s">
        <v>67</v>
      </c>
      <c r="C19" s="1600">
        <v>11183</v>
      </c>
      <c r="D19" s="1601">
        <v>11183</v>
      </c>
      <c r="E19" s="1602">
        <v>28340</v>
      </c>
      <c r="F19" s="1603">
        <f t="shared" si="0"/>
        <v>2.5342037020477512</v>
      </c>
      <c r="G19" s="1604"/>
      <c r="H19" s="1604"/>
      <c r="I19" s="1626">
        <v>1456526</v>
      </c>
      <c r="J19" s="1606">
        <f t="shared" si="1"/>
        <v>130244.6570687651</v>
      </c>
      <c r="K19" s="1607">
        <f t="shared" si="2"/>
        <v>30</v>
      </c>
      <c r="L19" s="1608"/>
      <c r="M19" s="1608"/>
      <c r="N19" s="1598" t="s">
        <v>13</v>
      </c>
      <c r="O19" s="1605">
        <v>813924</v>
      </c>
      <c r="P19" s="1606">
        <f t="shared" si="3"/>
        <v>72782.2587856568</v>
      </c>
      <c r="Q19" s="1607">
        <f t="shared" si="4"/>
        <v>29</v>
      </c>
      <c r="R19" s="1609">
        <f t="shared" si="5"/>
        <v>0.4702281397158609</v>
      </c>
      <c r="S19" s="1604"/>
      <c r="T19" s="1598" t="s">
        <v>13</v>
      </c>
      <c r="U19" s="1605">
        <v>418600</v>
      </c>
      <c r="V19" s="1607">
        <f t="shared" si="6"/>
        <v>37431.816149512655</v>
      </c>
      <c r="W19" s="1607">
        <f t="shared" si="7"/>
        <v>42</v>
      </c>
      <c r="X19" s="1609">
        <f t="shared" si="8"/>
        <v>0.24183768912706763</v>
      </c>
      <c r="Y19" s="1605">
        <f t="shared" si="9"/>
        <v>12</v>
      </c>
      <c r="Z19" s="1608"/>
      <c r="AA19" s="1598" t="s">
        <v>13</v>
      </c>
      <c r="AB19" s="1605">
        <v>61551</v>
      </c>
      <c r="AC19" s="1607">
        <f t="shared" si="10"/>
        <v>5503.9792542251635</v>
      </c>
      <c r="AD19" s="1607">
        <f t="shared" si="11"/>
        <v>16</v>
      </c>
      <c r="AE19" s="1609">
        <f t="shared" si="12"/>
        <v>0.035559846162112135</v>
      </c>
      <c r="AF19" s="1608">
        <f t="shared" si="13"/>
        <v>8</v>
      </c>
      <c r="AG19" s="1608"/>
      <c r="AH19" s="1598" t="s">
        <v>13</v>
      </c>
      <c r="AI19" s="1607">
        <v>1730913</v>
      </c>
      <c r="AJ19" s="1607">
        <f t="shared" si="14"/>
        <v>154780.73862112133</v>
      </c>
      <c r="AK19" s="1607">
        <f t="shared" si="15"/>
        <v>36</v>
      </c>
      <c r="AL19" s="1608"/>
      <c r="AM19" s="1608"/>
      <c r="AN19" s="1598" t="s">
        <v>13</v>
      </c>
      <c r="AO19" s="1629">
        <v>0</v>
      </c>
      <c r="AP19" s="1629">
        <v>853</v>
      </c>
      <c r="AQ19" s="1630">
        <f t="shared" si="37"/>
        <v>0</v>
      </c>
      <c r="AR19" s="1612">
        <f t="shared" si="38"/>
        <v>1</v>
      </c>
      <c r="AS19" s="1604"/>
      <c r="AT19" s="1613" t="s">
        <v>13</v>
      </c>
      <c r="AU19" s="1610">
        <v>3</v>
      </c>
      <c r="AV19" s="1610">
        <v>1741</v>
      </c>
      <c r="AW19" s="1611">
        <f t="shared" si="18"/>
        <v>0.0017231476163124641</v>
      </c>
      <c r="AX19" s="1612">
        <f t="shared" si="19"/>
        <v>19</v>
      </c>
      <c r="AY19" s="1604"/>
      <c r="AZ19" s="1614" t="s">
        <v>13</v>
      </c>
      <c r="BA19" s="1610">
        <v>6</v>
      </c>
      <c r="BB19" s="1610">
        <v>316</v>
      </c>
      <c r="BC19" s="1611">
        <f t="shared" si="20"/>
        <v>0.0189873417721519</v>
      </c>
      <c r="BD19" s="1612">
        <f t="shared" si="21"/>
        <v>17</v>
      </c>
      <c r="BE19" s="2"/>
      <c r="BF19" s="1598" t="s">
        <v>50</v>
      </c>
      <c r="BG19" s="1610">
        <v>96</v>
      </c>
      <c r="BH19" s="1610">
        <v>312</v>
      </c>
      <c r="BI19" s="1609">
        <f t="shared" si="22"/>
        <v>0.3076923076923077</v>
      </c>
      <c r="BJ19" s="1612">
        <f t="shared" si="23"/>
        <v>11</v>
      </c>
      <c r="BK19" s="1625"/>
      <c r="BL19" s="1598" t="s">
        <v>50</v>
      </c>
      <c r="BM19" s="1610">
        <v>105</v>
      </c>
      <c r="BN19" s="1610">
        <v>1741</v>
      </c>
      <c r="BO19" s="1609">
        <f t="shared" si="24"/>
        <v>0.06031016657093624</v>
      </c>
      <c r="BP19" s="1612">
        <f t="shared" si="25"/>
        <v>24</v>
      </c>
      <c r="BQ19" s="1604"/>
      <c r="BR19" s="2"/>
      <c r="BS19" s="1598" t="s">
        <v>103</v>
      </c>
      <c r="BT19" s="1612">
        <v>899</v>
      </c>
      <c r="BU19" s="6">
        <v>119166</v>
      </c>
      <c r="BV19" s="6">
        <v>119922</v>
      </c>
      <c r="BW19" s="1604">
        <v>71799</v>
      </c>
      <c r="BX19" s="1612">
        <f t="shared" si="26"/>
        <v>71346.37209185971</v>
      </c>
      <c r="BY19" s="1616">
        <f t="shared" si="27"/>
        <v>1.2600500539011594</v>
      </c>
      <c r="BZ19" s="1610">
        <f t="shared" si="28"/>
        <v>19</v>
      </c>
      <c r="CA19" s="1604"/>
      <c r="CB19" s="1617" t="s">
        <v>103</v>
      </c>
      <c r="CC19" s="1618">
        <v>18534</v>
      </c>
      <c r="CD19" s="1618">
        <v>4012</v>
      </c>
      <c r="CE19" s="1570">
        <f t="shared" si="29"/>
        <v>0.2164670335599439</v>
      </c>
      <c r="CF19" s="1568">
        <f t="shared" si="30"/>
        <v>20</v>
      </c>
      <c r="CG19" s="1617" t="s">
        <v>103</v>
      </c>
      <c r="CH19" s="1619">
        <f t="shared" si="31"/>
        <v>1.0849225949474048</v>
      </c>
      <c r="CI19" s="1568">
        <f t="shared" si="32"/>
        <v>32</v>
      </c>
      <c r="CJ19" s="1619">
        <f t="shared" si="39"/>
        <v>0.5077992730027879</v>
      </c>
      <c r="CK19" s="1568">
        <f t="shared" si="34"/>
        <v>8</v>
      </c>
      <c r="CL19" s="1620">
        <f t="shared" si="40"/>
        <v>0.7482673238130451</v>
      </c>
      <c r="CM19" s="1621">
        <f t="shared" si="36"/>
        <v>15</v>
      </c>
      <c r="CO19" s="1622">
        <v>0.7555453332760109</v>
      </c>
      <c r="CP19" s="1623">
        <v>14</v>
      </c>
    </row>
    <row r="20" spans="1:94" s="1617" customFormat="1" ht="10.5" customHeight="1">
      <c r="A20" s="1598" t="s">
        <v>15</v>
      </c>
      <c r="B20" s="1599" t="s">
        <v>68</v>
      </c>
      <c r="C20" s="1600">
        <v>10546</v>
      </c>
      <c r="D20" s="1601">
        <v>10368</v>
      </c>
      <c r="E20" s="1602">
        <v>23969</v>
      </c>
      <c r="F20" s="1603">
        <f t="shared" si="0"/>
        <v>2.3118248456790123</v>
      </c>
      <c r="G20" s="1604"/>
      <c r="H20" s="1604"/>
      <c r="I20" s="1605">
        <v>1117070</v>
      </c>
      <c r="J20" s="1606">
        <f t="shared" si="1"/>
        <v>105923.57291864214</v>
      </c>
      <c r="K20" s="1607">
        <f t="shared" si="2"/>
        <v>21</v>
      </c>
      <c r="L20" s="1608"/>
      <c r="M20" s="1608"/>
      <c r="N20" s="1598" t="s">
        <v>15</v>
      </c>
      <c r="O20" s="1605">
        <v>753689</v>
      </c>
      <c r="P20" s="1606">
        <f t="shared" si="3"/>
        <v>71466.8120614451</v>
      </c>
      <c r="Q20" s="1607">
        <f t="shared" si="4"/>
        <v>28</v>
      </c>
      <c r="R20" s="1609">
        <f t="shared" si="5"/>
        <v>0.6209590113285273</v>
      </c>
      <c r="S20" s="1604"/>
      <c r="T20" s="1598" t="s">
        <v>15</v>
      </c>
      <c r="U20" s="1605">
        <v>163012</v>
      </c>
      <c r="V20" s="1607">
        <f t="shared" si="6"/>
        <v>15457.234970604968</v>
      </c>
      <c r="W20" s="1607">
        <f t="shared" si="7"/>
        <v>18</v>
      </c>
      <c r="X20" s="1609">
        <f t="shared" si="8"/>
        <v>0.13430442842430484</v>
      </c>
      <c r="Y20" s="1605">
        <f t="shared" si="9"/>
        <v>34</v>
      </c>
      <c r="Z20" s="1608"/>
      <c r="AA20" s="1598" t="s">
        <v>15</v>
      </c>
      <c r="AB20" s="1605">
        <v>64866</v>
      </c>
      <c r="AC20" s="1607">
        <f t="shared" si="10"/>
        <v>6150.768063720842</v>
      </c>
      <c r="AD20" s="1607">
        <f t="shared" si="11"/>
        <v>20</v>
      </c>
      <c r="AE20" s="1609">
        <f t="shared" si="12"/>
        <v>0.05344263645726056</v>
      </c>
      <c r="AF20" s="1608">
        <f t="shared" si="13"/>
        <v>19</v>
      </c>
      <c r="AG20" s="1608"/>
      <c r="AH20" s="1598" t="s">
        <v>15</v>
      </c>
      <c r="AI20" s="1607">
        <v>1213750</v>
      </c>
      <c r="AJ20" s="1607">
        <f t="shared" si="14"/>
        <v>115091.02977432201</v>
      </c>
      <c r="AK20" s="1607">
        <f t="shared" si="15"/>
        <v>26</v>
      </c>
      <c r="AL20" s="1608"/>
      <c r="AM20" s="1608"/>
      <c r="AN20" s="1598" t="s">
        <v>15</v>
      </c>
      <c r="AO20" s="1610">
        <v>0</v>
      </c>
      <c r="AP20" s="1610">
        <v>645</v>
      </c>
      <c r="AQ20" s="1611">
        <f t="shared" si="37"/>
        <v>0</v>
      </c>
      <c r="AR20" s="1612">
        <f t="shared" si="38"/>
        <v>1</v>
      </c>
      <c r="AS20" s="1604"/>
      <c r="AT20" s="1613" t="s">
        <v>15</v>
      </c>
      <c r="AU20" s="1610">
        <v>2</v>
      </c>
      <c r="AV20" s="1610">
        <v>3013</v>
      </c>
      <c r="AW20" s="1611">
        <f t="shared" si="18"/>
        <v>0.0006637902422834385</v>
      </c>
      <c r="AX20" s="1612">
        <f t="shared" si="19"/>
        <v>12</v>
      </c>
      <c r="AY20" s="1604"/>
      <c r="AZ20" s="1614" t="s">
        <v>15</v>
      </c>
      <c r="BA20" s="1610">
        <v>0</v>
      </c>
      <c r="BB20" s="1610">
        <v>198</v>
      </c>
      <c r="BC20" s="1611">
        <f t="shared" si="20"/>
        <v>0</v>
      </c>
      <c r="BD20" s="1612">
        <f t="shared" si="21"/>
        <v>1</v>
      </c>
      <c r="BE20" s="1"/>
      <c r="BF20" s="1598" t="s">
        <v>15</v>
      </c>
      <c r="BG20" s="1610">
        <v>55</v>
      </c>
      <c r="BH20" s="1610">
        <v>219</v>
      </c>
      <c r="BI20" s="1609">
        <f t="shared" si="22"/>
        <v>0.2511415525114155</v>
      </c>
      <c r="BJ20" s="1612">
        <f t="shared" si="23"/>
        <v>10</v>
      </c>
      <c r="BK20" s="1615"/>
      <c r="BL20" s="1598" t="s">
        <v>15</v>
      </c>
      <c r="BM20" s="1610">
        <v>17</v>
      </c>
      <c r="BN20" s="1610">
        <v>3065</v>
      </c>
      <c r="BO20" s="1609">
        <f t="shared" si="24"/>
        <v>0.005546492659053833</v>
      </c>
      <c r="BP20" s="1612">
        <f t="shared" si="25"/>
        <v>9</v>
      </c>
      <c r="BQ20" s="1604"/>
      <c r="BR20" s="1"/>
      <c r="BS20" s="1598" t="s">
        <v>15</v>
      </c>
      <c r="BT20" s="1612">
        <v>468</v>
      </c>
      <c r="BU20" s="5">
        <v>43974</v>
      </c>
      <c r="BV20" s="5">
        <v>43905</v>
      </c>
      <c r="BW20" s="1604">
        <v>29621</v>
      </c>
      <c r="BX20" s="1612">
        <f t="shared" si="26"/>
        <v>29667.551622822</v>
      </c>
      <c r="BY20" s="1616">
        <f t="shared" si="27"/>
        <v>1.5774810336555958</v>
      </c>
      <c r="BZ20" s="1610">
        <f t="shared" si="28"/>
        <v>32</v>
      </c>
      <c r="CA20" s="1604"/>
      <c r="CB20" s="1617" t="s">
        <v>15</v>
      </c>
      <c r="CC20" s="1618">
        <v>25863</v>
      </c>
      <c r="CD20" s="1618">
        <v>5362</v>
      </c>
      <c r="CE20" s="1570">
        <f t="shared" si="29"/>
        <v>0.20732320303135754</v>
      </c>
      <c r="CF20" s="1568">
        <f t="shared" si="30"/>
        <v>18</v>
      </c>
      <c r="CG20" s="1617" t="s">
        <v>15</v>
      </c>
      <c r="CH20" s="1619">
        <f t="shared" si="31"/>
        <v>0.8797090187285139</v>
      </c>
      <c r="CI20" s="1568">
        <f t="shared" si="32"/>
        <v>22</v>
      </c>
      <c r="CJ20" s="1619">
        <f t="shared" si="39"/>
        <v>0.37202755442718033</v>
      </c>
      <c r="CK20" s="1568">
        <f t="shared" si="34"/>
        <v>2</v>
      </c>
      <c r="CL20" s="1620">
        <f t="shared" si="40"/>
        <v>0.5835614978860694</v>
      </c>
      <c r="CM20" s="1621">
        <f t="shared" si="36"/>
        <v>5</v>
      </c>
      <c r="CO20" s="1622">
        <v>0.5581593364070576</v>
      </c>
      <c r="CP20" s="1623">
        <v>3</v>
      </c>
    </row>
    <row r="21" spans="1:94" s="1617" customFormat="1" ht="10.5" customHeight="1">
      <c r="A21" s="1598" t="s">
        <v>16</v>
      </c>
      <c r="B21" s="1599" t="s">
        <v>69</v>
      </c>
      <c r="C21" s="1600">
        <v>27775</v>
      </c>
      <c r="D21" s="1601">
        <v>27530</v>
      </c>
      <c r="E21" s="1602">
        <v>61208</v>
      </c>
      <c r="F21" s="1603">
        <f t="shared" si="0"/>
        <v>2.223320014529604</v>
      </c>
      <c r="G21" s="1604"/>
      <c r="H21" s="1604"/>
      <c r="I21" s="1605">
        <v>1896582</v>
      </c>
      <c r="J21" s="1606">
        <f t="shared" si="1"/>
        <v>68283.7803780378</v>
      </c>
      <c r="K21" s="1607">
        <f t="shared" si="2"/>
        <v>14</v>
      </c>
      <c r="L21" s="1608"/>
      <c r="M21" s="1608"/>
      <c r="N21" s="1598" t="s">
        <v>16</v>
      </c>
      <c r="O21" s="1605">
        <v>884587</v>
      </c>
      <c r="P21" s="1606">
        <f t="shared" si="3"/>
        <v>31848.31683168317</v>
      </c>
      <c r="Q21" s="1607">
        <f t="shared" si="4"/>
        <v>8</v>
      </c>
      <c r="R21" s="1609">
        <f t="shared" si="5"/>
        <v>0.6333824523416736</v>
      </c>
      <c r="S21" s="1604"/>
      <c r="T21" s="1598" t="s">
        <v>16</v>
      </c>
      <c r="U21" s="1605">
        <v>300314</v>
      </c>
      <c r="V21" s="1607">
        <f t="shared" si="6"/>
        <v>10812.385238523852</v>
      </c>
      <c r="W21" s="1607">
        <f t="shared" si="7"/>
        <v>9</v>
      </c>
      <c r="X21" s="1609">
        <f t="shared" si="8"/>
        <v>0.2150309893685272</v>
      </c>
      <c r="Y21" s="1605">
        <f t="shared" si="9"/>
        <v>17</v>
      </c>
      <c r="Z21" s="1608"/>
      <c r="AA21" s="1598" t="s">
        <v>16</v>
      </c>
      <c r="AB21" s="1605">
        <v>31452</v>
      </c>
      <c r="AC21" s="1607">
        <f t="shared" si="10"/>
        <v>1132.3852385238524</v>
      </c>
      <c r="AD21" s="1607">
        <f t="shared" si="11"/>
        <v>1</v>
      </c>
      <c r="AE21" s="1609">
        <f t="shared" si="12"/>
        <v>0.022520277701402254</v>
      </c>
      <c r="AF21" s="1608">
        <f t="shared" si="13"/>
        <v>1</v>
      </c>
      <c r="AG21" s="1608"/>
      <c r="AH21" s="1598" t="s">
        <v>16</v>
      </c>
      <c r="AI21" s="1607">
        <v>1396608</v>
      </c>
      <c r="AJ21" s="1607">
        <f t="shared" si="14"/>
        <v>50282.91629162916</v>
      </c>
      <c r="AK21" s="1607">
        <f t="shared" si="15"/>
        <v>5</v>
      </c>
      <c r="AL21" s="1608"/>
      <c r="AM21" s="1608"/>
      <c r="AN21" s="1598" t="s">
        <v>16</v>
      </c>
      <c r="AO21" s="1610">
        <v>0</v>
      </c>
      <c r="AP21" s="1610">
        <v>554</v>
      </c>
      <c r="AQ21" s="1611">
        <f t="shared" si="37"/>
        <v>0</v>
      </c>
      <c r="AR21" s="1612">
        <f t="shared" si="38"/>
        <v>1</v>
      </c>
      <c r="AS21" s="1604"/>
      <c r="AT21" s="1613" t="s">
        <v>16</v>
      </c>
      <c r="AU21" s="1610">
        <v>2</v>
      </c>
      <c r="AV21" s="1610">
        <v>2341</v>
      </c>
      <c r="AW21" s="1611">
        <f t="shared" si="18"/>
        <v>0.0008543357539513029</v>
      </c>
      <c r="AX21" s="1612">
        <f t="shared" si="19"/>
        <v>13</v>
      </c>
      <c r="AY21" s="1604"/>
      <c r="AZ21" s="1614" t="s">
        <v>16</v>
      </c>
      <c r="BA21" s="1610">
        <v>3</v>
      </c>
      <c r="BB21" s="1610">
        <v>209</v>
      </c>
      <c r="BC21" s="1611">
        <f t="shared" si="20"/>
        <v>0.014354066985645933</v>
      </c>
      <c r="BD21" s="1612">
        <f t="shared" si="21"/>
        <v>14</v>
      </c>
      <c r="BE21" s="1"/>
      <c r="BF21" s="1598" t="s">
        <v>16</v>
      </c>
      <c r="BG21" s="1610">
        <v>145</v>
      </c>
      <c r="BH21" s="1610">
        <v>210</v>
      </c>
      <c r="BI21" s="1609">
        <f t="shared" si="22"/>
        <v>0.6904761904761905</v>
      </c>
      <c r="BJ21" s="1612">
        <f t="shared" si="23"/>
        <v>46</v>
      </c>
      <c r="BK21" s="1615"/>
      <c r="BL21" s="1598" t="s">
        <v>16</v>
      </c>
      <c r="BM21" s="1610">
        <v>418</v>
      </c>
      <c r="BN21" s="1610">
        <v>2341</v>
      </c>
      <c r="BO21" s="1609">
        <f t="shared" si="24"/>
        <v>0.1785561725758223</v>
      </c>
      <c r="BP21" s="1612">
        <f t="shared" si="25"/>
        <v>38</v>
      </c>
      <c r="BQ21" s="1604"/>
      <c r="BR21" s="1"/>
      <c r="BS21" s="1598" t="s">
        <v>16</v>
      </c>
      <c r="BT21" s="1612">
        <v>913</v>
      </c>
      <c r="BU21" s="5">
        <v>112216</v>
      </c>
      <c r="BV21" s="5">
        <v>111504</v>
      </c>
      <c r="BW21" s="1604">
        <v>47466</v>
      </c>
      <c r="BX21" s="1612">
        <f t="shared" si="26"/>
        <v>47769.09040034438</v>
      </c>
      <c r="BY21" s="1616">
        <f t="shared" si="27"/>
        <v>1.9112777579566764</v>
      </c>
      <c r="BZ21" s="1610">
        <f t="shared" si="28"/>
        <v>38</v>
      </c>
      <c r="CA21" s="1604"/>
      <c r="CB21" s="1617" t="s">
        <v>16</v>
      </c>
      <c r="CC21" s="1618">
        <v>13616</v>
      </c>
      <c r="CD21" s="1618">
        <v>3893</v>
      </c>
      <c r="CE21" s="1570">
        <f t="shared" si="29"/>
        <v>0.2859136310223267</v>
      </c>
      <c r="CF21" s="1568">
        <f t="shared" si="30"/>
        <v>36</v>
      </c>
      <c r="CG21" s="1617" t="s">
        <v>16</v>
      </c>
      <c r="CH21" s="1619">
        <f t="shared" si="31"/>
        <v>0.44100756761981386</v>
      </c>
      <c r="CI21" s="1568">
        <f t="shared" si="32"/>
        <v>5</v>
      </c>
      <c r="CJ21" s="1619">
        <f t="shared" si="39"/>
        <v>0.8523488701193896</v>
      </c>
      <c r="CK21" s="1568">
        <f t="shared" si="34"/>
        <v>26</v>
      </c>
      <c r="CL21" s="1620">
        <f t="shared" si="40"/>
        <v>0.6809566607445664</v>
      </c>
      <c r="CM21" s="1621">
        <f t="shared" si="36"/>
        <v>9</v>
      </c>
      <c r="CO21" s="1622">
        <v>0.7032956206947699</v>
      </c>
      <c r="CP21" s="1623">
        <v>12</v>
      </c>
    </row>
    <row r="22" spans="1:94" s="1617" customFormat="1" ht="10.5" customHeight="1">
      <c r="A22" s="1598" t="s">
        <v>17</v>
      </c>
      <c r="B22" s="1599" t="s">
        <v>70</v>
      </c>
      <c r="C22" s="1600">
        <v>16690</v>
      </c>
      <c r="D22" s="1601">
        <v>16687</v>
      </c>
      <c r="E22" s="1602">
        <v>38438</v>
      </c>
      <c r="F22" s="1603">
        <f t="shared" si="0"/>
        <v>2.303469766884401</v>
      </c>
      <c r="G22" s="1604"/>
      <c r="H22" s="1604"/>
      <c r="I22" s="1605">
        <v>1769681</v>
      </c>
      <c r="J22" s="1606">
        <f t="shared" si="1"/>
        <v>106032.41461953266</v>
      </c>
      <c r="K22" s="1607">
        <f t="shared" si="2"/>
        <v>22</v>
      </c>
      <c r="L22" s="1608"/>
      <c r="M22" s="1608"/>
      <c r="N22" s="1598" t="s">
        <v>17</v>
      </c>
      <c r="O22" s="1605">
        <v>1249852</v>
      </c>
      <c r="P22" s="1606">
        <f t="shared" si="3"/>
        <v>74886.27920910725</v>
      </c>
      <c r="Q22" s="1607">
        <f t="shared" si="4"/>
        <v>32</v>
      </c>
      <c r="R22" s="1609">
        <f t="shared" si="5"/>
        <v>0.6727182596816966</v>
      </c>
      <c r="S22" s="1604"/>
      <c r="T22" s="1598" t="s">
        <v>17</v>
      </c>
      <c r="U22" s="1605">
        <v>468686</v>
      </c>
      <c r="V22" s="1607">
        <f t="shared" si="6"/>
        <v>28081.845416417018</v>
      </c>
      <c r="W22" s="1607">
        <f t="shared" si="7"/>
        <v>35</v>
      </c>
      <c r="X22" s="1609">
        <f t="shared" si="8"/>
        <v>0.25226477235478734</v>
      </c>
      <c r="Y22" s="1605">
        <f t="shared" si="9"/>
        <v>6</v>
      </c>
      <c r="Z22" s="1608"/>
      <c r="AA22" s="1598" t="s">
        <v>17</v>
      </c>
      <c r="AB22" s="1605">
        <v>47258</v>
      </c>
      <c r="AC22" s="1607">
        <f t="shared" si="10"/>
        <v>2831.5158777711204</v>
      </c>
      <c r="AD22" s="1607">
        <f t="shared" si="11"/>
        <v>6</v>
      </c>
      <c r="AE22" s="1609">
        <f t="shared" si="12"/>
        <v>0.02543606724319169</v>
      </c>
      <c r="AF22" s="1608">
        <f t="shared" si="13"/>
        <v>2</v>
      </c>
      <c r="AG22" s="1608"/>
      <c r="AH22" s="1598" t="s">
        <v>17</v>
      </c>
      <c r="AI22" s="1607">
        <v>1857913</v>
      </c>
      <c r="AJ22" s="1607">
        <f t="shared" si="14"/>
        <v>111318.93349310965</v>
      </c>
      <c r="AK22" s="1607">
        <f t="shared" si="15"/>
        <v>23</v>
      </c>
      <c r="AL22" s="1608"/>
      <c r="AM22" s="1608"/>
      <c r="AN22" s="1598" t="s">
        <v>17</v>
      </c>
      <c r="AO22" s="1610">
        <v>35</v>
      </c>
      <c r="AP22" s="1610">
        <v>478</v>
      </c>
      <c r="AQ22" s="1611">
        <f t="shared" si="37"/>
        <v>0.07322175732217573</v>
      </c>
      <c r="AR22" s="1612">
        <f t="shared" si="38"/>
        <v>44</v>
      </c>
      <c r="AS22" s="1604"/>
      <c r="AT22" s="1613" t="s">
        <v>17</v>
      </c>
      <c r="AU22" s="1610">
        <v>26</v>
      </c>
      <c r="AV22" s="1610">
        <v>980</v>
      </c>
      <c r="AW22" s="1611">
        <f t="shared" si="18"/>
        <v>0.026530612244897958</v>
      </c>
      <c r="AX22" s="1612">
        <f t="shared" si="19"/>
        <v>46</v>
      </c>
      <c r="AY22" s="1604"/>
      <c r="AZ22" s="1614" t="s">
        <v>17</v>
      </c>
      <c r="BA22" s="1610">
        <v>32</v>
      </c>
      <c r="BB22" s="1610">
        <v>317</v>
      </c>
      <c r="BC22" s="1611">
        <f t="shared" si="20"/>
        <v>0.10094637223974763</v>
      </c>
      <c r="BD22" s="1612">
        <f t="shared" si="21"/>
        <v>42</v>
      </c>
      <c r="BE22" s="1"/>
      <c r="BF22" s="1598" t="s">
        <v>17</v>
      </c>
      <c r="BG22" s="1610">
        <v>149</v>
      </c>
      <c r="BH22" s="1610">
        <v>317</v>
      </c>
      <c r="BI22" s="1609">
        <f t="shared" si="22"/>
        <v>0.47003154574132494</v>
      </c>
      <c r="BJ22" s="1612">
        <f t="shared" si="23"/>
        <v>32</v>
      </c>
      <c r="BK22" s="1615"/>
      <c r="BL22" s="1598" t="s">
        <v>17</v>
      </c>
      <c r="BM22" s="1610">
        <v>99</v>
      </c>
      <c r="BN22" s="1610">
        <v>992</v>
      </c>
      <c r="BO22" s="1609">
        <f t="shared" si="24"/>
        <v>0.09979838709677419</v>
      </c>
      <c r="BP22" s="1612">
        <f t="shared" si="25"/>
        <v>32</v>
      </c>
      <c r="BQ22" s="1604"/>
      <c r="BR22" s="1"/>
      <c r="BS22" s="1598" t="s">
        <v>17</v>
      </c>
      <c r="BT22" s="1612">
        <v>982</v>
      </c>
      <c r="BU22" s="5">
        <v>104644</v>
      </c>
      <c r="BV22" s="5">
        <v>103509</v>
      </c>
      <c r="BW22" s="1604">
        <v>44979</v>
      </c>
      <c r="BX22" s="1612">
        <f t="shared" si="26"/>
        <v>45472.20508361592</v>
      </c>
      <c r="BY22" s="1616">
        <f t="shared" si="27"/>
        <v>2.159560984989101</v>
      </c>
      <c r="BZ22" s="1610">
        <f t="shared" si="28"/>
        <v>49</v>
      </c>
      <c r="CA22" s="1604"/>
      <c r="CB22" s="1617" t="s">
        <v>17</v>
      </c>
      <c r="CC22" s="1618">
        <v>13175</v>
      </c>
      <c r="CD22" s="1618">
        <v>3937</v>
      </c>
      <c r="CE22" s="1570">
        <f t="shared" si="29"/>
        <v>0.2988235294117647</v>
      </c>
      <c r="CF22" s="1568">
        <f t="shared" si="30"/>
        <v>37</v>
      </c>
      <c r="CG22" s="1617" t="s">
        <v>17</v>
      </c>
      <c r="CH22" s="1619">
        <f t="shared" si="31"/>
        <v>0.9319669922629112</v>
      </c>
      <c r="CI22" s="1568">
        <f t="shared" si="32"/>
        <v>24</v>
      </c>
      <c r="CJ22" s="1619">
        <f t="shared" si="39"/>
        <v>1.9684089470738992</v>
      </c>
      <c r="CK22" s="1568">
        <f t="shared" si="34"/>
        <v>45</v>
      </c>
      <c r="CL22" s="1620">
        <f t="shared" si="40"/>
        <v>1.536558132569321</v>
      </c>
      <c r="CM22" s="1621">
        <f t="shared" si="36"/>
        <v>40</v>
      </c>
      <c r="CO22" s="1622">
        <v>1.0210818334839655</v>
      </c>
      <c r="CP22" s="1623">
        <v>30</v>
      </c>
    </row>
    <row r="23" spans="1:94" s="1617" customFormat="1" ht="10.5" customHeight="1">
      <c r="A23" s="1598" t="s">
        <v>20</v>
      </c>
      <c r="B23" s="1599" t="s">
        <v>71</v>
      </c>
      <c r="C23" s="1600">
        <v>3244</v>
      </c>
      <c r="D23" s="1601">
        <v>2830</v>
      </c>
      <c r="E23" s="1602">
        <v>8638</v>
      </c>
      <c r="F23" s="1603">
        <f t="shared" si="0"/>
        <v>3.052296819787986</v>
      </c>
      <c r="G23" s="1604"/>
      <c r="H23" s="1604"/>
      <c r="I23" s="1605">
        <v>1886895</v>
      </c>
      <c r="J23" s="1606">
        <f t="shared" si="1"/>
        <v>581656.9050554871</v>
      </c>
      <c r="K23" s="1607">
        <f t="shared" si="2"/>
        <v>48</v>
      </c>
      <c r="L23" s="1608"/>
      <c r="M23" s="1608"/>
      <c r="N23" s="1598" t="s">
        <v>20</v>
      </c>
      <c r="O23" s="1605">
        <v>897326</v>
      </c>
      <c r="P23" s="1606">
        <f t="shared" si="3"/>
        <v>276610.97410604195</v>
      </c>
      <c r="Q23" s="1607">
        <f t="shared" si="4"/>
        <v>48</v>
      </c>
      <c r="R23" s="1609">
        <f t="shared" si="5"/>
        <v>0.3692725422358922</v>
      </c>
      <c r="S23" s="1604"/>
      <c r="T23" s="1598" t="s">
        <v>20</v>
      </c>
      <c r="U23" s="1605">
        <v>229773</v>
      </c>
      <c r="V23" s="1607">
        <f t="shared" si="6"/>
        <v>70830.14796547472</v>
      </c>
      <c r="W23" s="1607">
        <f t="shared" si="7"/>
        <v>47</v>
      </c>
      <c r="X23" s="1609">
        <f t="shared" si="8"/>
        <v>0.09455745163649293</v>
      </c>
      <c r="Y23" s="1605">
        <f t="shared" si="9"/>
        <v>45</v>
      </c>
      <c r="Z23" s="1608"/>
      <c r="AA23" s="1598" t="s">
        <v>20</v>
      </c>
      <c r="AB23" s="1605">
        <v>215518</v>
      </c>
      <c r="AC23" s="1607">
        <f t="shared" si="10"/>
        <v>66435.88162762023</v>
      </c>
      <c r="AD23" s="1607">
        <f t="shared" si="11"/>
        <v>48</v>
      </c>
      <c r="AE23" s="1609">
        <f t="shared" si="12"/>
        <v>0.08869115545252786</v>
      </c>
      <c r="AF23" s="1608">
        <f t="shared" si="13"/>
        <v>32</v>
      </c>
      <c r="AG23" s="1608"/>
      <c r="AH23" s="1598" t="s">
        <v>20</v>
      </c>
      <c r="AI23" s="1607">
        <v>2429983</v>
      </c>
      <c r="AJ23" s="1607">
        <f t="shared" si="14"/>
        <v>749069.9753390875</v>
      </c>
      <c r="AK23" s="1607">
        <f t="shared" si="15"/>
        <v>49</v>
      </c>
      <c r="AL23" s="1608"/>
      <c r="AM23" s="1608"/>
      <c r="AN23" s="1598" t="s">
        <v>20</v>
      </c>
      <c r="AO23" s="1610">
        <v>0</v>
      </c>
      <c r="AP23" s="1610">
        <v>91</v>
      </c>
      <c r="AQ23" s="1611">
        <f t="shared" si="37"/>
        <v>0</v>
      </c>
      <c r="AR23" s="1612">
        <f t="shared" si="38"/>
        <v>1</v>
      </c>
      <c r="AS23" s="1604"/>
      <c r="AT23" s="1613" t="s">
        <v>20</v>
      </c>
      <c r="AU23" s="1610">
        <v>0</v>
      </c>
      <c r="AV23" s="1610">
        <v>166</v>
      </c>
      <c r="AW23" s="1611">
        <f t="shared" si="18"/>
        <v>0</v>
      </c>
      <c r="AX23" s="1612">
        <f t="shared" si="19"/>
        <v>1</v>
      </c>
      <c r="AY23" s="1604"/>
      <c r="AZ23" s="1614" t="s">
        <v>20</v>
      </c>
      <c r="BA23" s="1610">
        <v>3</v>
      </c>
      <c r="BB23" s="1610">
        <v>477</v>
      </c>
      <c r="BC23" s="1611">
        <f t="shared" si="20"/>
        <v>0.006289308176100629</v>
      </c>
      <c r="BD23" s="1612">
        <f t="shared" si="21"/>
        <v>11</v>
      </c>
      <c r="BE23" s="2"/>
      <c r="BF23" s="1598" t="s">
        <v>20</v>
      </c>
      <c r="BG23" s="1610">
        <v>207</v>
      </c>
      <c r="BH23" s="1610">
        <v>478</v>
      </c>
      <c r="BI23" s="1609">
        <f t="shared" si="22"/>
        <v>0.4330543933054393</v>
      </c>
      <c r="BJ23" s="1612">
        <f t="shared" si="23"/>
        <v>25</v>
      </c>
      <c r="BK23" s="1625"/>
      <c r="BL23" s="1598" t="s">
        <v>20</v>
      </c>
      <c r="BM23" s="1610">
        <v>8</v>
      </c>
      <c r="BN23" s="1610">
        <v>167</v>
      </c>
      <c r="BO23" s="1609">
        <f t="shared" si="24"/>
        <v>0.04790419161676647</v>
      </c>
      <c r="BP23" s="1612">
        <f t="shared" si="25"/>
        <v>21</v>
      </c>
      <c r="BQ23" s="1604"/>
      <c r="BR23" s="2"/>
      <c r="BS23" s="1598" t="s">
        <v>20</v>
      </c>
      <c r="BT23" s="1612">
        <v>430</v>
      </c>
      <c r="BU23" s="6">
        <v>75437</v>
      </c>
      <c r="BV23" s="6">
        <v>76333</v>
      </c>
      <c r="BW23" s="1604">
        <v>55458</v>
      </c>
      <c r="BX23" s="1612">
        <f t="shared" si="26"/>
        <v>54807.031637692744</v>
      </c>
      <c r="BY23" s="1616">
        <f t="shared" si="27"/>
        <v>0.7845708609846948</v>
      </c>
      <c r="BZ23" s="1610">
        <f t="shared" si="28"/>
        <v>1</v>
      </c>
      <c r="CA23" s="1604"/>
      <c r="CB23" s="1617" t="s">
        <v>20</v>
      </c>
      <c r="CC23" s="1618">
        <v>5050</v>
      </c>
      <c r="CD23" s="1618">
        <v>1826</v>
      </c>
      <c r="CE23" s="1570">
        <f t="shared" si="29"/>
        <v>0.36158415841584157</v>
      </c>
      <c r="CF23" s="1568">
        <f t="shared" si="30"/>
        <v>45</v>
      </c>
      <c r="CG23" s="1617" t="s">
        <v>20</v>
      </c>
      <c r="CH23" s="1619">
        <f t="shared" si="31"/>
        <v>4.024958561765013</v>
      </c>
      <c r="CI23" s="1568">
        <f t="shared" si="32"/>
        <v>49</v>
      </c>
      <c r="CJ23" s="1619">
        <f t="shared" si="39"/>
        <v>0.49688839955558795</v>
      </c>
      <c r="CK23" s="1568">
        <f t="shared" si="34"/>
        <v>6</v>
      </c>
      <c r="CL23" s="1620">
        <f t="shared" si="40"/>
        <v>1.966917633809515</v>
      </c>
      <c r="CM23" s="1621">
        <f t="shared" si="36"/>
        <v>43</v>
      </c>
      <c r="CO23" s="1622">
        <v>2.1891176039332745</v>
      </c>
      <c r="CP23" s="1623">
        <v>45</v>
      </c>
    </row>
    <row r="24" spans="1:94" s="1617" customFormat="1" ht="10.5" customHeight="1">
      <c r="A24" s="1598" t="s">
        <v>19</v>
      </c>
      <c r="B24" s="1599" t="s">
        <v>72</v>
      </c>
      <c r="C24" s="1600">
        <v>5287</v>
      </c>
      <c r="D24" s="1601">
        <v>5150</v>
      </c>
      <c r="E24" s="1602">
        <v>14657</v>
      </c>
      <c r="F24" s="1603">
        <f t="shared" si="0"/>
        <v>2.8460194174757283</v>
      </c>
      <c r="G24" s="1604"/>
      <c r="H24" s="1604"/>
      <c r="I24" s="1605">
        <v>1765704</v>
      </c>
      <c r="J24" s="1606">
        <f t="shared" si="1"/>
        <v>333970.8719500662</v>
      </c>
      <c r="K24" s="1607">
        <f t="shared" si="2"/>
        <v>44</v>
      </c>
      <c r="L24" s="1608"/>
      <c r="M24" s="1608"/>
      <c r="N24" s="1598" t="s">
        <v>19</v>
      </c>
      <c r="O24" s="1605">
        <v>1097745</v>
      </c>
      <c r="P24" s="1606">
        <f t="shared" si="3"/>
        <v>207630.9816531114</v>
      </c>
      <c r="Q24" s="1607">
        <f t="shared" si="4"/>
        <v>46</v>
      </c>
      <c r="R24" s="1609">
        <f t="shared" si="5"/>
        <v>0.639393332222775</v>
      </c>
      <c r="S24" s="1604"/>
      <c r="T24" s="1598" t="s">
        <v>19</v>
      </c>
      <c r="U24" s="1605">
        <v>272002</v>
      </c>
      <c r="V24" s="1607">
        <f t="shared" si="6"/>
        <v>51447.32362398336</v>
      </c>
      <c r="W24" s="1607">
        <f t="shared" si="7"/>
        <v>45</v>
      </c>
      <c r="X24" s="1609">
        <f t="shared" si="8"/>
        <v>0.15843047807210164</v>
      </c>
      <c r="Y24" s="1605">
        <f t="shared" si="9"/>
        <v>29</v>
      </c>
      <c r="Z24" s="1608"/>
      <c r="AA24" s="1598" t="s">
        <v>19</v>
      </c>
      <c r="AB24" s="1605">
        <v>68652</v>
      </c>
      <c r="AC24" s="1607">
        <f t="shared" si="10"/>
        <v>12985.057688670324</v>
      </c>
      <c r="AD24" s="1607">
        <f t="shared" si="11"/>
        <v>34</v>
      </c>
      <c r="AE24" s="1609">
        <f t="shared" si="12"/>
        <v>0.0399870926706639</v>
      </c>
      <c r="AF24" s="1608">
        <f t="shared" si="13"/>
        <v>10</v>
      </c>
      <c r="AG24" s="1608"/>
      <c r="AH24" s="1598" t="s">
        <v>19</v>
      </c>
      <c r="AI24" s="1607">
        <v>1716854</v>
      </c>
      <c r="AJ24" s="1607">
        <f t="shared" si="14"/>
        <v>324731.2275392472</v>
      </c>
      <c r="AK24" s="1607">
        <f t="shared" si="15"/>
        <v>45</v>
      </c>
      <c r="AL24" s="1608"/>
      <c r="AM24" s="1608"/>
      <c r="AN24" s="1598" t="s">
        <v>19</v>
      </c>
      <c r="AO24" s="1610">
        <v>1</v>
      </c>
      <c r="AP24" s="1610">
        <v>182</v>
      </c>
      <c r="AQ24" s="1611">
        <f t="shared" si="37"/>
        <v>0.005494505494505495</v>
      </c>
      <c r="AR24" s="1612">
        <f t="shared" si="38"/>
        <v>25</v>
      </c>
      <c r="AS24" s="1604"/>
      <c r="AT24" s="1613" t="s">
        <v>19</v>
      </c>
      <c r="AU24" s="1610">
        <v>1</v>
      </c>
      <c r="AV24" s="1610">
        <v>433</v>
      </c>
      <c r="AW24" s="1611">
        <f t="shared" si="18"/>
        <v>0.0023094688221709007</v>
      </c>
      <c r="AX24" s="1612">
        <f t="shared" si="19"/>
        <v>22</v>
      </c>
      <c r="AY24" s="1604"/>
      <c r="AZ24" s="1614" t="s">
        <v>19</v>
      </c>
      <c r="BA24" s="1610">
        <v>20</v>
      </c>
      <c r="BB24" s="1610">
        <v>288</v>
      </c>
      <c r="BC24" s="1611">
        <f t="shared" si="20"/>
        <v>0.06944444444444445</v>
      </c>
      <c r="BD24" s="1612">
        <f t="shared" si="21"/>
        <v>37</v>
      </c>
      <c r="BE24" s="1"/>
      <c r="BF24" s="1598" t="s">
        <v>19</v>
      </c>
      <c r="BG24" s="1610">
        <v>207</v>
      </c>
      <c r="BH24" s="1610">
        <v>299</v>
      </c>
      <c r="BI24" s="1609">
        <f t="shared" si="22"/>
        <v>0.6923076923076923</v>
      </c>
      <c r="BJ24" s="1612">
        <f t="shared" si="23"/>
        <v>47</v>
      </c>
      <c r="BK24" s="1615"/>
      <c r="BL24" s="1598" t="s">
        <v>19</v>
      </c>
      <c r="BM24" s="1610">
        <v>27</v>
      </c>
      <c r="BN24" s="1610">
        <v>443</v>
      </c>
      <c r="BO24" s="1609">
        <f t="shared" si="24"/>
        <v>0.060948081264108354</v>
      </c>
      <c r="BP24" s="1612">
        <f t="shared" si="25"/>
        <v>25</v>
      </c>
      <c r="BQ24" s="1604"/>
      <c r="BR24" s="1"/>
      <c r="BS24" s="1598" t="s">
        <v>19</v>
      </c>
      <c r="BT24" s="1612">
        <v>651</v>
      </c>
      <c r="BU24" s="5">
        <v>104226</v>
      </c>
      <c r="BV24" s="5">
        <v>104912</v>
      </c>
      <c r="BW24" s="1604">
        <v>56319</v>
      </c>
      <c r="BX24" s="1612">
        <f t="shared" si="26"/>
        <v>55950.7405635199</v>
      </c>
      <c r="BY24" s="1616">
        <f t="shared" si="27"/>
        <v>1.1635234734041295</v>
      </c>
      <c r="BZ24" s="1610">
        <f t="shared" si="28"/>
        <v>14</v>
      </c>
      <c r="CA24" s="1604"/>
      <c r="CB24" s="1617" t="s">
        <v>19</v>
      </c>
      <c r="CC24" s="1618">
        <v>5039</v>
      </c>
      <c r="CD24" s="1618">
        <v>1355</v>
      </c>
      <c r="CE24" s="1570">
        <f t="shared" si="29"/>
        <v>0.26890256003175234</v>
      </c>
      <c r="CF24" s="1568">
        <f t="shared" si="30"/>
        <v>33</v>
      </c>
      <c r="CG24" s="1617" t="s">
        <v>19</v>
      </c>
      <c r="CH24" s="1619">
        <f t="shared" si="31"/>
        <v>2.0544032876024074</v>
      </c>
      <c r="CI24" s="1568">
        <f t="shared" si="32"/>
        <v>43</v>
      </c>
      <c r="CJ24" s="1619">
        <f t="shared" si="39"/>
        <v>0.8290327048691483</v>
      </c>
      <c r="CK24" s="1568">
        <f t="shared" si="34"/>
        <v>25</v>
      </c>
      <c r="CL24" s="1620">
        <f t="shared" si="40"/>
        <v>1.3396037810080064</v>
      </c>
      <c r="CM24" s="1621">
        <f t="shared" si="36"/>
        <v>37</v>
      </c>
      <c r="CO24" s="1622">
        <v>1.2726484973719194</v>
      </c>
      <c r="CP24" s="1623">
        <v>38</v>
      </c>
    </row>
    <row r="25" spans="1:94" s="1617" customFormat="1" ht="10.5" customHeight="1">
      <c r="A25" s="1598" t="s">
        <v>18</v>
      </c>
      <c r="B25" s="1599" t="s">
        <v>73</v>
      </c>
      <c r="C25" s="1600">
        <v>8683</v>
      </c>
      <c r="D25" s="1601">
        <v>8547</v>
      </c>
      <c r="E25" s="1602">
        <v>18167</v>
      </c>
      <c r="F25" s="1603">
        <f t="shared" si="0"/>
        <v>2.1255411255411256</v>
      </c>
      <c r="G25" s="1604"/>
      <c r="H25" s="1604"/>
      <c r="I25" s="1605">
        <v>553325</v>
      </c>
      <c r="J25" s="1606">
        <f t="shared" si="1"/>
        <v>63725.095013244274</v>
      </c>
      <c r="K25" s="1607">
        <f t="shared" si="2"/>
        <v>13</v>
      </c>
      <c r="L25" s="1608"/>
      <c r="M25" s="1608"/>
      <c r="N25" s="1598" t="s">
        <v>18</v>
      </c>
      <c r="O25" s="1605">
        <v>327081</v>
      </c>
      <c r="P25" s="1606">
        <f t="shared" si="3"/>
        <v>37669.123574801335</v>
      </c>
      <c r="Q25" s="1607">
        <f t="shared" si="4"/>
        <v>10</v>
      </c>
      <c r="R25" s="1609">
        <f t="shared" si="5"/>
        <v>0.5429631474103586</v>
      </c>
      <c r="S25" s="1604"/>
      <c r="T25" s="1598" t="s">
        <v>18</v>
      </c>
      <c r="U25" s="1605">
        <v>163414</v>
      </c>
      <c r="V25" s="1607">
        <f t="shared" si="6"/>
        <v>18819.99308994587</v>
      </c>
      <c r="W25" s="1607">
        <f t="shared" si="7"/>
        <v>26</v>
      </c>
      <c r="X25" s="1609">
        <f t="shared" si="8"/>
        <v>0.27127158034528553</v>
      </c>
      <c r="Y25" s="1605">
        <f t="shared" si="9"/>
        <v>4</v>
      </c>
      <c r="Z25" s="1608"/>
      <c r="AA25" s="1598" t="s">
        <v>18</v>
      </c>
      <c r="AB25" s="1605">
        <v>29835</v>
      </c>
      <c r="AC25" s="1607">
        <f t="shared" si="10"/>
        <v>3436.024415524588</v>
      </c>
      <c r="AD25" s="1607">
        <f t="shared" si="11"/>
        <v>10</v>
      </c>
      <c r="AE25" s="1609">
        <f t="shared" si="12"/>
        <v>0.049526892430278885</v>
      </c>
      <c r="AF25" s="1608">
        <f t="shared" si="13"/>
        <v>13</v>
      </c>
      <c r="AG25" s="1608"/>
      <c r="AH25" s="1598" t="s">
        <v>18</v>
      </c>
      <c r="AI25" s="1607">
        <v>602400</v>
      </c>
      <c r="AJ25" s="1607">
        <f t="shared" si="14"/>
        <v>69376.94345272372</v>
      </c>
      <c r="AK25" s="1607">
        <f t="shared" si="15"/>
        <v>14</v>
      </c>
      <c r="AL25" s="1608"/>
      <c r="AM25" s="1608"/>
      <c r="AN25" s="1598" t="s">
        <v>18</v>
      </c>
      <c r="AO25" s="1610">
        <v>1</v>
      </c>
      <c r="AP25" s="1610">
        <v>299</v>
      </c>
      <c r="AQ25" s="1611">
        <f t="shared" si="37"/>
        <v>0.0033444816053511705</v>
      </c>
      <c r="AR25" s="1612">
        <f t="shared" si="38"/>
        <v>23</v>
      </c>
      <c r="AS25" s="1604"/>
      <c r="AT25" s="1613" t="s">
        <v>18</v>
      </c>
      <c r="AU25" s="1610">
        <v>11</v>
      </c>
      <c r="AV25" s="1610">
        <v>785</v>
      </c>
      <c r="AW25" s="1611">
        <f t="shared" si="18"/>
        <v>0.014012738853503185</v>
      </c>
      <c r="AX25" s="1612">
        <f t="shared" si="19"/>
        <v>38</v>
      </c>
      <c r="AY25" s="1604"/>
      <c r="AZ25" s="1614" t="s">
        <v>18</v>
      </c>
      <c r="BA25" s="1610">
        <v>2</v>
      </c>
      <c r="BB25" s="1610">
        <v>68</v>
      </c>
      <c r="BC25" s="1611">
        <f t="shared" si="20"/>
        <v>0.029411764705882353</v>
      </c>
      <c r="BD25" s="1612">
        <f t="shared" si="21"/>
        <v>23</v>
      </c>
      <c r="BE25" s="1"/>
      <c r="BF25" s="1598" t="s">
        <v>18</v>
      </c>
      <c r="BG25" s="1610">
        <v>2</v>
      </c>
      <c r="BH25" s="1610">
        <v>67</v>
      </c>
      <c r="BI25" s="1609">
        <f t="shared" si="22"/>
        <v>0.029850746268656716</v>
      </c>
      <c r="BJ25" s="1612">
        <f t="shared" si="23"/>
        <v>5</v>
      </c>
      <c r="BK25" s="1615"/>
      <c r="BL25" s="1598" t="s">
        <v>18</v>
      </c>
      <c r="BM25" s="1610">
        <v>207</v>
      </c>
      <c r="BN25" s="1610">
        <v>787</v>
      </c>
      <c r="BO25" s="1609">
        <f t="shared" si="24"/>
        <v>0.2630241423125794</v>
      </c>
      <c r="BP25" s="1612">
        <f t="shared" si="25"/>
        <v>43</v>
      </c>
      <c r="BQ25" s="1604"/>
      <c r="BR25" s="1"/>
      <c r="BS25" s="1598" t="s">
        <v>18</v>
      </c>
      <c r="BT25" s="1612">
        <v>188</v>
      </c>
      <c r="BU25" s="5">
        <v>36026</v>
      </c>
      <c r="BV25" s="5">
        <v>35768</v>
      </c>
      <c r="BW25" s="1604">
        <v>14925</v>
      </c>
      <c r="BX25" s="1612">
        <f t="shared" si="26"/>
        <v>15032.65628494744</v>
      </c>
      <c r="BY25" s="1616">
        <f t="shared" si="27"/>
        <v>1.2506106468239344</v>
      </c>
      <c r="BZ25" s="1610">
        <f t="shared" si="28"/>
        <v>18</v>
      </c>
      <c r="CA25" s="1604"/>
      <c r="CB25" s="1617" t="s">
        <v>18</v>
      </c>
      <c r="CC25" s="1618">
        <v>2282</v>
      </c>
      <c r="CD25" s="1618">
        <v>684</v>
      </c>
      <c r="CE25" s="1570">
        <f t="shared" si="29"/>
        <v>0.2997370727432077</v>
      </c>
      <c r="CF25" s="1568">
        <f t="shared" si="30"/>
        <v>38</v>
      </c>
      <c r="CG25" s="1617" t="s">
        <v>18</v>
      </c>
      <c r="CH25" s="1619">
        <f t="shared" si="31"/>
        <v>0.6527969017514027</v>
      </c>
      <c r="CI25" s="1568">
        <f t="shared" si="32"/>
        <v>14</v>
      </c>
      <c r="CJ25" s="1619">
        <f t="shared" si="39"/>
        <v>1.0348569231473967</v>
      </c>
      <c r="CK25" s="1568">
        <f t="shared" si="34"/>
        <v>31</v>
      </c>
      <c r="CL25" s="1620">
        <f t="shared" si="40"/>
        <v>0.8756652475657326</v>
      </c>
      <c r="CM25" s="1621">
        <f t="shared" si="36"/>
        <v>22</v>
      </c>
      <c r="CO25" s="1622">
        <v>0.9033588610359248</v>
      </c>
      <c r="CP25" s="1623">
        <v>23</v>
      </c>
    </row>
    <row r="26" spans="1:94" s="1617" customFormat="1" ht="10.5" customHeight="1">
      <c r="A26" s="1598" t="s">
        <v>21</v>
      </c>
      <c r="B26" s="1599" t="s">
        <v>74</v>
      </c>
      <c r="C26" s="1600">
        <v>9734</v>
      </c>
      <c r="D26" s="1601">
        <v>9696</v>
      </c>
      <c r="E26" s="1602">
        <v>27545</v>
      </c>
      <c r="F26" s="1603">
        <f t="shared" si="0"/>
        <v>2.840862211221122</v>
      </c>
      <c r="G26" s="1604"/>
      <c r="H26" s="1604"/>
      <c r="I26" s="1605">
        <v>2187299</v>
      </c>
      <c r="J26" s="1606">
        <f t="shared" si="1"/>
        <v>224707.1091021163</v>
      </c>
      <c r="K26" s="1607">
        <f t="shared" si="2"/>
        <v>39</v>
      </c>
      <c r="L26" s="1608"/>
      <c r="M26" s="1608"/>
      <c r="N26" s="1598" t="s">
        <v>21</v>
      </c>
      <c r="O26" s="1605">
        <v>1333691</v>
      </c>
      <c r="P26" s="1606">
        <f t="shared" si="3"/>
        <v>137013.66344770906</v>
      </c>
      <c r="Q26" s="1607">
        <f t="shared" si="4"/>
        <v>41</v>
      </c>
      <c r="R26" s="1609">
        <f t="shared" si="5"/>
        <v>0.6156061386551751</v>
      </c>
      <c r="S26" s="1604"/>
      <c r="T26" s="1598" t="s">
        <v>21</v>
      </c>
      <c r="U26" s="1605">
        <v>271790</v>
      </c>
      <c r="V26" s="1607">
        <f t="shared" si="6"/>
        <v>27921.717690569138</v>
      </c>
      <c r="W26" s="1607">
        <f t="shared" si="7"/>
        <v>34</v>
      </c>
      <c r="X26" s="1609">
        <f t="shared" si="8"/>
        <v>0.12545304154042433</v>
      </c>
      <c r="Y26" s="1605">
        <f t="shared" si="9"/>
        <v>36</v>
      </c>
      <c r="Z26" s="1608"/>
      <c r="AA26" s="1598" t="s">
        <v>21</v>
      </c>
      <c r="AB26" s="1605">
        <v>114243</v>
      </c>
      <c r="AC26" s="1607">
        <f t="shared" si="10"/>
        <v>11736.490651325252</v>
      </c>
      <c r="AD26" s="1607">
        <f t="shared" si="11"/>
        <v>32</v>
      </c>
      <c r="AE26" s="1609">
        <f t="shared" si="12"/>
        <v>0.05273237361456527</v>
      </c>
      <c r="AF26" s="1608">
        <f t="shared" si="13"/>
        <v>17</v>
      </c>
      <c r="AG26" s="1608"/>
      <c r="AH26" s="1598" t="s">
        <v>21</v>
      </c>
      <c r="AI26" s="1607">
        <v>2166468</v>
      </c>
      <c r="AJ26" s="1607">
        <f t="shared" si="14"/>
        <v>222567.0844462708</v>
      </c>
      <c r="AK26" s="1607">
        <f t="shared" si="15"/>
        <v>39</v>
      </c>
      <c r="AL26" s="1608"/>
      <c r="AM26" s="1608"/>
      <c r="AN26" s="1598" t="s">
        <v>21</v>
      </c>
      <c r="AO26" s="1610">
        <v>78</v>
      </c>
      <c r="AP26" s="1610">
        <v>608</v>
      </c>
      <c r="AQ26" s="1611">
        <f t="shared" si="37"/>
        <v>0.12828947368421054</v>
      </c>
      <c r="AR26" s="1612">
        <f t="shared" si="38"/>
        <v>48</v>
      </c>
      <c r="AS26" s="1604"/>
      <c r="AT26" s="1613" t="s">
        <v>21</v>
      </c>
      <c r="AU26" s="1610">
        <v>42</v>
      </c>
      <c r="AV26" s="1610">
        <v>2586</v>
      </c>
      <c r="AW26" s="1611">
        <f t="shared" si="18"/>
        <v>0.016241299303944315</v>
      </c>
      <c r="AX26" s="1612">
        <f t="shared" si="19"/>
        <v>41</v>
      </c>
      <c r="AY26" s="1604"/>
      <c r="AZ26" s="1614" t="s">
        <v>21</v>
      </c>
      <c r="BA26" s="1610">
        <v>46</v>
      </c>
      <c r="BB26" s="1610">
        <v>632</v>
      </c>
      <c r="BC26" s="1611">
        <f t="shared" si="20"/>
        <v>0.07278481012658228</v>
      </c>
      <c r="BD26" s="1612">
        <f t="shared" si="21"/>
        <v>38</v>
      </c>
      <c r="BE26" s="1"/>
      <c r="BF26" s="1598" t="s">
        <v>21</v>
      </c>
      <c r="BG26" s="1610">
        <v>278</v>
      </c>
      <c r="BH26" s="1610">
        <v>634</v>
      </c>
      <c r="BI26" s="1609">
        <f t="shared" si="22"/>
        <v>0.4384858044164038</v>
      </c>
      <c r="BJ26" s="1612">
        <f t="shared" si="23"/>
        <v>26</v>
      </c>
      <c r="BK26" s="1615"/>
      <c r="BL26" s="1598" t="s">
        <v>21</v>
      </c>
      <c r="BM26" s="1610">
        <v>487</v>
      </c>
      <c r="BN26" s="1610">
        <v>2585</v>
      </c>
      <c r="BO26" s="1609">
        <f t="shared" si="24"/>
        <v>0.188394584139265</v>
      </c>
      <c r="BP26" s="1612">
        <f t="shared" si="25"/>
        <v>39</v>
      </c>
      <c r="BQ26" s="1604"/>
      <c r="BR26" s="1"/>
      <c r="BS26" s="1598" t="s">
        <v>21</v>
      </c>
      <c r="BT26" s="1612">
        <v>1085</v>
      </c>
      <c r="BU26" s="5">
        <v>151958</v>
      </c>
      <c r="BV26" s="5">
        <v>159422</v>
      </c>
      <c r="BW26" s="1604">
        <v>104052</v>
      </c>
      <c r="BX26" s="1612">
        <f t="shared" si="26"/>
        <v>99180.37545633601</v>
      </c>
      <c r="BY26" s="1616">
        <f t="shared" si="27"/>
        <v>1.0939664172552657</v>
      </c>
      <c r="BZ26" s="1610">
        <f t="shared" si="28"/>
        <v>8</v>
      </c>
      <c r="CA26" s="1604"/>
      <c r="CB26" s="1617" t="s">
        <v>21</v>
      </c>
      <c r="CC26" s="1618">
        <v>10852</v>
      </c>
      <c r="CD26" s="1618">
        <v>2810</v>
      </c>
      <c r="CE26" s="1570">
        <f t="shared" si="29"/>
        <v>0.2589384445263546</v>
      </c>
      <c r="CF26" s="1568">
        <f t="shared" si="30"/>
        <v>31</v>
      </c>
      <c r="CG26" s="1617" t="s">
        <v>21</v>
      </c>
      <c r="CH26" s="1619">
        <f t="shared" si="31"/>
        <v>1.388489718749561</v>
      </c>
      <c r="CI26" s="1568">
        <f t="shared" si="32"/>
        <v>37</v>
      </c>
      <c r="CJ26" s="1619">
        <f t="shared" si="39"/>
        <v>2.0748548393830366</v>
      </c>
      <c r="CK26" s="1568">
        <f t="shared" si="34"/>
        <v>46</v>
      </c>
      <c r="CL26" s="1620">
        <f t="shared" si="40"/>
        <v>1.7888693724524218</v>
      </c>
      <c r="CM26" s="1621">
        <f t="shared" si="36"/>
        <v>42</v>
      </c>
      <c r="CO26" s="1622">
        <v>1.5982918841081049</v>
      </c>
      <c r="CP26" s="1623">
        <v>42</v>
      </c>
    </row>
    <row r="27" spans="1:94" s="1617" customFormat="1" ht="10.5" customHeight="1">
      <c r="A27" s="1598" t="s">
        <v>22</v>
      </c>
      <c r="B27" s="1599" t="s">
        <v>75</v>
      </c>
      <c r="C27" s="1600">
        <v>13242</v>
      </c>
      <c r="D27" s="1601">
        <v>11926</v>
      </c>
      <c r="E27" s="1602">
        <v>29240</v>
      </c>
      <c r="F27" s="1603">
        <f t="shared" si="0"/>
        <v>2.4517860137514673</v>
      </c>
      <c r="G27" s="1604"/>
      <c r="H27" s="1604"/>
      <c r="I27" s="1605">
        <v>1540282</v>
      </c>
      <c r="J27" s="1606">
        <f t="shared" si="1"/>
        <v>116317.92780546745</v>
      </c>
      <c r="K27" s="1607">
        <f t="shared" si="2"/>
        <v>23</v>
      </c>
      <c r="L27" s="1608"/>
      <c r="M27" s="1608"/>
      <c r="N27" s="1598" t="s">
        <v>22</v>
      </c>
      <c r="O27" s="1605">
        <v>866704</v>
      </c>
      <c r="P27" s="1606">
        <f t="shared" si="3"/>
        <v>65451.14031113125</v>
      </c>
      <c r="Q27" s="1607">
        <f t="shared" si="4"/>
        <v>22</v>
      </c>
      <c r="R27" s="1609">
        <f t="shared" si="5"/>
        <v>0.5722197096990363</v>
      </c>
      <c r="S27" s="1604"/>
      <c r="T27" s="1598" t="s">
        <v>22</v>
      </c>
      <c r="U27" s="1605">
        <v>387218</v>
      </c>
      <c r="V27" s="1607">
        <f t="shared" si="6"/>
        <v>29241.655339072648</v>
      </c>
      <c r="W27" s="1607">
        <f t="shared" si="7"/>
        <v>36</v>
      </c>
      <c r="X27" s="1609">
        <f t="shared" si="8"/>
        <v>0.2556510314366167</v>
      </c>
      <c r="Y27" s="1605">
        <f t="shared" si="9"/>
        <v>5</v>
      </c>
      <c r="Z27" s="1608"/>
      <c r="AA27" s="1598" t="s">
        <v>22</v>
      </c>
      <c r="AB27" s="1605">
        <v>130947</v>
      </c>
      <c r="AC27" s="1607">
        <f t="shared" si="10"/>
        <v>9888.763026733122</v>
      </c>
      <c r="AD27" s="1607">
        <f t="shared" si="11"/>
        <v>28</v>
      </c>
      <c r="AE27" s="1609">
        <f t="shared" si="12"/>
        <v>0.0864544923364375</v>
      </c>
      <c r="AF27" s="1608">
        <f t="shared" si="13"/>
        <v>30</v>
      </c>
      <c r="AG27" s="1608"/>
      <c r="AH27" s="1598" t="s">
        <v>22</v>
      </c>
      <c r="AI27" s="1607">
        <v>1514635</v>
      </c>
      <c r="AJ27" s="1607">
        <f t="shared" si="14"/>
        <v>114381.13578009364</v>
      </c>
      <c r="AK27" s="1607">
        <f t="shared" si="15"/>
        <v>25</v>
      </c>
      <c r="AL27" s="1608"/>
      <c r="AM27" s="1608"/>
      <c r="AN27" s="1598" t="s">
        <v>22</v>
      </c>
      <c r="AO27" s="1610">
        <v>15</v>
      </c>
      <c r="AP27" s="1610">
        <v>675</v>
      </c>
      <c r="AQ27" s="1611">
        <f t="shared" si="37"/>
        <v>0.022222222222222223</v>
      </c>
      <c r="AR27" s="1612">
        <f t="shared" si="38"/>
        <v>33</v>
      </c>
      <c r="AS27" s="1604"/>
      <c r="AT27" s="1613" t="s">
        <v>22</v>
      </c>
      <c r="AU27" s="1610">
        <v>7</v>
      </c>
      <c r="AV27" s="1610">
        <v>3664</v>
      </c>
      <c r="AW27" s="1611">
        <f t="shared" si="18"/>
        <v>0.001910480349344978</v>
      </c>
      <c r="AX27" s="1612">
        <f t="shared" si="19"/>
        <v>20</v>
      </c>
      <c r="AY27" s="1604"/>
      <c r="AZ27" s="1614" t="s">
        <v>22</v>
      </c>
      <c r="BA27" s="1610">
        <v>2</v>
      </c>
      <c r="BB27" s="1610">
        <v>237</v>
      </c>
      <c r="BC27" s="1611">
        <f t="shared" si="20"/>
        <v>0.008438818565400843</v>
      </c>
      <c r="BD27" s="1612">
        <f t="shared" si="21"/>
        <v>12</v>
      </c>
      <c r="BE27" s="2"/>
      <c r="BF27" s="1598" t="s">
        <v>22</v>
      </c>
      <c r="BG27" s="1610">
        <v>185</v>
      </c>
      <c r="BH27" s="1610">
        <v>233</v>
      </c>
      <c r="BI27" s="1609">
        <f t="shared" si="22"/>
        <v>0.7939914163090128</v>
      </c>
      <c r="BJ27" s="1612">
        <f t="shared" si="23"/>
        <v>49</v>
      </c>
      <c r="BK27" s="1625"/>
      <c r="BL27" s="1598" t="s">
        <v>22</v>
      </c>
      <c r="BM27" s="1610">
        <v>194</v>
      </c>
      <c r="BN27" s="1610">
        <v>3680</v>
      </c>
      <c r="BO27" s="1609">
        <f t="shared" si="24"/>
        <v>0.05271739130434783</v>
      </c>
      <c r="BP27" s="1612">
        <f t="shared" si="25"/>
        <v>22</v>
      </c>
      <c r="BQ27" s="1604"/>
      <c r="BR27" s="2"/>
      <c r="BS27" s="1598" t="s">
        <v>22</v>
      </c>
      <c r="BT27" s="1612">
        <v>494</v>
      </c>
      <c r="BU27" s="6">
        <v>100154</v>
      </c>
      <c r="BV27" s="6">
        <v>99981</v>
      </c>
      <c r="BW27" s="1604">
        <v>56904</v>
      </c>
      <c r="BX27" s="1612">
        <f t="shared" si="26"/>
        <v>57002.4626278993</v>
      </c>
      <c r="BY27" s="1616">
        <f t="shared" si="27"/>
        <v>0.8666292248191686</v>
      </c>
      <c r="BZ27" s="1610">
        <f t="shared" si="28"/>
        <v>2</v>
      </c>
      <c r="CA27" s="1604"/>
      <c r="CB27" s="1617" t="s">
        <v>22</v>
      </c>
      <c r="CC27" s="1618">
        <v>13657</v>
      </c>
      <c r="CD27" s="1618">
        <v>1776</v>
      </c>
      <c r="CE27" s="1570">
        <f t="shared" si="29"/>
        <v>0.1300432012887164</v>
      </c>
      <c r="CF27" s="1568">
        <f t="shared" si="30"/>
        <v>5</v>
      </c>
      <c r="CG27" s="1617" t="s">
        <v>22</v>
      </c>
      <c r="CH27" s="1619">
        <f t="shared" si="31"/>
        <v>1.0381580717178729</v>
      </c>
      <c r="CI27" s="1568">
        <f t="shared" si="32"/>
        <v>28</v>
      </c>
      <c r="CJ27" s="1619">
        <f t="shared" si="39"/>
        <v>0.6786933315562308</v>
      </c>
      <c r="CK27" s="1568">
        <f t="shared" si="34"/>
        <v>17</v>
      </c>
      <c r="CL27" s="1620">
        <f t="shared" si="40"/>
        <v>0.8284703066235816</v>
      </c>
      <c r="CM27" s="1621">
        <f t="shared" si="36"/>
        <v>18</v>
      </c>
      <c r="CO27" s="1622">
        <v>0.7464938182429793</v>
      </c>
      <c r="CP27" s="1623">
        <v>13</v>
      </c>
    </row>
    <row r="28" spans="1:94" s="1617" customFormat="1" ht="10.5" customHeight="1">
      <c r="A28" s="1598" t="s">
        <v>24</v>
      </c>
      <c r="B28" s="1599" t="s">
        <v>76</v>
      </c>
      <c r="C28" s="1600">
        <v>33681</v>
      </c>
      <c r="D28" s="1601">
        <v>33681</v>
      </c>
      <c r="E28" s="1602">
        <v>75231</v>
      </c>
      <c r="F28" s="1603">
        <f t="shared" si="0"/>
        <v>2.233633205664915</v>
      </c>
      <c r="G28" s="1604"/>
      <c r="H28" s="1604"/>
      <c r="I28" s="1605">
        <v>2055260</v>
      </c>
      <c r="J28" s="1606">
        <f t="shared" si="1"/>
        <v>61021.34734716903</v>
      </c>
      <c r="K28" s="1607">
        <f t="shared" si="2"/>
        <v>12</v>
      </c>
      <c r="L28" s="1608"/>
      <c r="M28" s="1608"/>
      <c r="N28" s="1598" t="s">
        <v>24</v>
      </c>
      <c r="O28" s="1605">
        <v>1245672</v>
      </c>
      <c r="P28" s="1606">
        <f t="shared" si="3"/>
        <v>36984.41257682373</v>
      </c>
      <c r="Q28" s="1607">
        <f t="shared" si="4"/>
        <v>9</v>
      </c>
      <c r="R28" s="1609">
        <f t="shared" si="5"/>
        <v>0.6029573989913536</v>
      </c>
      <c r="S28" s="1604"/>
      <c r="T28" s="1598" t="s">
        <v>24</v>
      </c>
      <c r="U28" s="1605">
        <v>463772</v>
      </c>
      <c r="V28" s="1607">
        <f t="shared" si="6"/>
        <v>13769.543659630059</v>
      </c>
      <c r="W28" s="1607">
        <f t="shared" si="7"/>
        <v>14</v>
      </c>
      <c r="X28" s="1609">
        <f t="shared" si="8"/>
        <v>0.2244850641621695</v>
      </c>
      <c r="Y28" s="1605">
        <f t="shared" si="9"/>
        <v>14</v>
      </c>
      <c r="Z28" s="1608"/>
      <c r="AA28" s="1598" t="s">
        <v>24</v>
      </c>
      <c r="AB28" s="1605">
        <v>67041</v>
      </c>
      <c r="AC28" s="1607">
        <f t="shared" si="10"/>
        <v>1990.4694041150797</v>
      </c>
      <c r="AD28" s="1607">
        <f t="shared" si="11"/>
        <v>4</v>
      </c>
      <c r="AE28" s="1609">
        <f t="shared" si="12"/>
        <v>0.03245065072168222</v>
      </c>
      <c r="AF28" s="1608">
        <f t="shared" si="13"/>
        <v>6</v>
      </c>
      <c r="AG28" s="1608"/>
      <c r="AH28" s="1598" t="s">
        <v>24</v>
      </c>
      <c r="AI28" s="1607">
        <v>2065937</v>
      </c>
      <c r="AJ28" s="1607">
        <f t="shared" si="14"/>
        <v>61338.3509990796</v>
      </c>
      <c r="AK28" s="1607">
        <f t="shared" si="15"/>
        <v>11</v>
      </c>
      <c r="AL28" s="1608"/>
      <c r="AM28" s="1608"/>
      <c r="AN28" s="1598" t="s">
        <v>24</v>
      </c>
      <c r="AO28" s="1610">
        <v>0</v>
      </c>
      <c r="AP28" s="1610">
        <v>799</v>
      </c>
      <c r="AQ28" s="1611">
        <f t="shared" si="37"/>
        <v>0</v>
      </c>
      <c r="AR28" s="1612">
        <f t="shared" si="38"/>
        <v>1</v>
      </c>
      <c r="AS28" s="1604"/>
      <c r="AT28" s="1613" t="s">
        <v>24</v>
      </c>
      <c r="AU28" s="1610">
        <v>9</v>
      </c>
      <c r="AV28" s="1610">
        <v>3257</v>
      </c>
      <c r="AW28" s="1611">
        <f t="shared" si="18"/>
        <v>0.00276327909118821</v>
      </c>
      <c r="AX28" s="1612">
        <f t="shared" si="19"/>
        <v>23</v>
      </c>
      <c r="AY28" s="1604"/>
      <c r="AZ28" s="1614" t="s">
        <v>24</v>
      </c>
      <c r="BA28" s="1610">
        <v>11</v>
      </c>
      <c r="BB28" s="1610">
        <v>381</v>
      </c>
      <c r="BC28" s="1611">
        <f t="shared" si="20"/>
        <v>0.028871391076115485</v>
      </c>
      <c r="BD28" s="1612">
        <f t="shared" si="21"/>
        <v>22</v>
      </c>
      <c r="BE28" s="1"/>
      <c r="BF28" s="1598" t="s">
        <v>24</v>
      </c>
      <c r="BG28" s="1610">
        <v>200</v>
      </c>
      <c r="BH28" s="1610">
        <v>365</v>
      </c>
      <c r="BI28" s="1609">
        <f t="shared" si="22"/>
        <v>0.547945205479452</v>
      </c>
      <c r="BJ28" s="1612">
        <f t="shared" si="23"/>
        <v>38</v>
      </c>
      <c r="BK28" s="1615"/>
      <c r="BL28" s="1598" t="s">
        <v>24</v>
      </c>
      <c r="BM28" s="1610">
        <v>688</v>
      </c>
      <c r="BN28" s="1610">
        <v>3264</v>
      </c>
      <c r="BO28" s="1609">
        <f t="shared" si="24"/>
        <v>0.2107843137254902</v>
      </c>
      <c r="BP28" s="1612">
        <f t="shared" si="25"/>
        <v>40</v>
      </c>
      <c r="BQ28" s="1604"/>
      <c r="BR28" s="1"/>
      <c r="BS28" s="1598" t="s">
        <v>24</v>
      </c>
      <c r="BT28" s="1612">
        <v>1096</v>
      </c>
      <c r="BU28" s="5">
        <v>136751</v>
      </c>
      <c r="BV28" s="5">
        <v>135761</v>
      </c>
      <c r="BW28" s="1604">
        <v>68754</v>
      </c>
      <c r="BX28" s="1612">
        <f t="shared" si="26"/>
        <v>69255.3697600931</v>
      </c>
      <c r="BY28" s="1616">
        <f t="shared" si="27"/>
        <v>1.5825487666828488</v>
      </c>
      <c r="BZ28" s="1610">
        <f t="shared" si="28"/>
        <v>33</v>
      </c>
      <c r="CA28" s="1604"/>
      <c r="CB28" s="1617" t="s">
        <v>24</v>
      </c>
      <c r="CC28" s="1618">
        <v>24017</v>
      </c>
      <c r="CD28" s="1618">
        <v>7326</v>
      </c>
      <c r="CE28" s="1570">
        <f t="shared" si="29"/>
        <v>0.30503393429653997</v>
      </c>
      <c r="CF28" s="1568">
        <f t="shared" si="30"/>
        <v>40</v>
      </c>
      <c r="CG28" s="1617" t="s">
        <v>24</v>
      </c>
      <c r="CH28" s="1619">
        <f t="shared" si="31"/>
        <v>0.5136509154906196</v>
      </c>
      <c r="CI28" s="1568">
        <f t="shared" si="32"/>
        <v>8</v>
      </c>
      <c r="CJ28" s="1619">
        <f t="shared" si="39"/>
        <v>0.9100086592465411</v>
      </c>
      <c r="CK28" s="1568">
        <f t="shared" si="34"/>
        <v>28</v>
      </c>
      <c r="CL28" s="1620">
        <f t="shared" si="40"/>
        <v>0.7448595993482404</v>
      </c>
      <c r="CM28" s="1621">
        <f t="shared" si="36"/>
        <v>13</v>
      </c>
      <c r="CO28" s="1622">
        <v>0.8220826591039468</v>
      </c>
      <c r="CP28" s="1623">
        <v>17</v>
      </c>
    </row>
    <row r="29" spans="1:94" s="1617" customFormat="1" ht="10.5" customHeight="1">
      <c r="A29" s="1598" t="s">
        <v>23</v>
      </c>
      <c r="B29" s="1599" t="s">
        <v>77</v>
      </c>
      <c r="C29" s="1600">
        <v>11056</v>
      </c>
      <c r="D29" s="1601">
        <v>10970</v>
      </c>
      <c r="E29" s="1602">
        <v>27310</v>
      </c>
      <c r="F29" s="1603">
        <f t="shared" si="0"/>
        <v>2.4895168641750227</v>
      </c>
      <c r="G29" s="1604"/>
      <c r="H29" s="1604"/>
      <c r="I29" s="1605">
        <v>1089531</v>
      </c>
      <c r="J29" s="1606">
        <f t="shared" si="1"/>
        <v>98546.58104196817</v>
      </c>
      <c r="K29" s="1607">
        <f t="shared" si="2"/>
        <v>17</v>
      </c>
      <c r="L29" s="1608"/>
      <c r="M29" s="1608"/>
      <c r="N29" s="1598" t="s">
        <v>23</v>
      </c>
      <c r="O29" s="1605">
        <v>783161</v>
      </c>
      <c r="P29" s="1606">
        <f t="shared" si="3"/>
        <v>70835.83574529667</v>
      </c>
      <c r="Q29" s="1607">
        <f t="shared" si="4"/>
        <v>27</v>
      </c>
      <c r="R29" s="1609">
        <f t="shared" si="5"/>
        <v>0.7665596183454917</v>
      </c>
      <c r="S29" s="1604"/>
      <c r="T29" s="1598" t="s">
        <v>23</v>
      </c>
      <c r="U29" s="1605">
        <v>87166</v>
      </c>
      <c r="V29" s="1607">
        <f t="shared" si="6"/>
        <v>7884.04486251809</v>
      </c>
      <c r="W29" s="1607">
        <f t="shared" si="7"/>
        <v>4</v>
      </c>
      <c r="X29" s="1609">
        <f t="shared" si="8"/>
        <v>0.08531826239138968</v>
      </c>
      <c r="Y29" s="1605">
        <f t="shared" si="9"/>
        <v>47</v>
      </c>
      <c r="Z29" s="1608"/>
      <c r="AA29" s="1598" t="s">
        <v>23</v>
      </c>
      <c r="AB29" s="1605">
        <v>68164</v>
      </c>
      <c r="AC29" s="1607">
        <f t="shared" si="10"/>
        <v>6165.34008683068</v>
      </c>
      <c r="AD29" s="1607">
        <f t="shared" si="11"/>
        <v>21</v>
      </c>
      <c r="AE29" s="1609">
        <f t="shared" si="12"/>
        <v>0.06671906520485839</v>
      </c>
      <c r="AF29" s="1608">
        <f t="shared" si="13"/>
        <v>22</v>
      </c>
      <c r="AG29" s="1608"/>
      <c r="AH29" s="1598" t="s">
        <v>23</v>
      </c>
      <c r="AI29" s="1607">
        <v>1021657</v>
      </c>
      <c r="AJ29" s="1607">
        <f t="shared" si="14"/>
        <v>92407.47105643994</v>
      </c>
      <c r="AK29" s="1607">
        <f t="shared" si="15"/>
        <v>17</v>
      </c>
      <c r="AL29" s="1608"/>
      <c r="AM29" s="1608"/>
      <c r="AN29" s="1598" t="s">
        <v>23</v>
      </c>
      <c r="AO29" s="1610">
        <v>31</v>
      </c>
      <c r="AP29" s="1610">
        <v>489</v>
      </c>
      <c r="AQ29" s="1611">
        <f t="shared" si="37"/>
        <v>0.06339468302658487</v>
      </c>
      <c r="AR29" s="1612">
        <f t="shared" si="38"/>
        <v>43</v>
      </c>
      <c r="AS29" s="1604"/>
      <c r="AT29" s="1613" t="s">
        <v>23</v>
      </c>
      <c r="AU29" s="1610">
        <v>62</v>
      </c>
      <c r="AV29" s="1610">
        <v>1910</v>
      </c>
      <c r="AW29" s="1611">
        <f t="shared" si="18"/>
        <v>0.032460732984293195</v>
      </c>
      <c r="AX29" s="1612">
        <f t="shared" si="19"/>
        <v>48</v>
      </c>
      <c r="AY29" s="1604"/>
      <c r="AZ29" s="1614" t="s">
        <v>23</v>
      </c>
      <c r="BA29" s="1610">
        <v>11</v>
      </c>
      <c r="BB29" s="1610">
        <v>197</v>
      </c>
      <c r="BC29" s="1611">
        <f t="shared" si="20"/>
        <v>0.05583756345177665</v>
      </c>
      <c r="BD29" s="1612">
        <f t="shared" si="21"/>
        <v>35</v>
      </c>
      <c r="BE29" s="1"/>
      <c r="BF29" s="1598" t="s">
        <v>23</v>
      </c>
      <c r="BG29" s="1610">
        <v>81</v>
      </c>
      <c r="BH29" s="1610">
        <v>199</v>
      </c>
      <c r="BI29" s="1609">
        <f t="shared" si="22"/>
        <v>0.40703517587939697</v>
      </c>
      <c r="BJ29" s="1612">
        <f t="shared" si="23"/>
        <v>16</v>
      </c>
      <c r="BK29" s="1615"/>
      <c r="BL29" s="1598" t="s">
        <v>23</v>
      </c>
      <c r="BM29" s="1610">
        <v>163</v>
      </c>
      <c r="BN29" s="1610">
        <v>1911</v>
      </c>
      <c r="BO29" s="1609">
        <f t="shared" si="24"/>
        <v>0.08529565672422815</v>
      </c>
      <c r="BP29" s="1612">
        <f t="shared" si="25"/>
        <v>31</v>
      </c>
      <c r="BQ29" s="1604"/>
      <c r="BR29" s="1"/>
      <c r="BS29" s="1598" t="s">
        <v>23</v>
      </c>
      <c r="BT29" s="1612">
        <v>911</v>
      </c>
      <c r="BU29" s="5">
        <v>68109</v>
      </c>
      <c r="BV29" s="5">
        <v>66177</v>
      </c>
      <c r="BW29" s="1604">
        <v>42186</v>
      </c>
      <c r="BX29" s="1612">
        <f t="shared" si="26"/>
        <v>43417.59635522916</v>
      </c>
      <c r="BY29" s="1616">
        <f t="shared" si="27"/>
        <v>2.098227623073566</v>
      </c>
      <c r="BZ29" s="1610">
        <f t="shared" si="28"/>
        <v>47</v>
      </c>
      <c r="CA29" s="1604"/>
      <c r="CB29" s="1617" t="s">
        <v>23</v>
      </c>
      <c r="CC29" s="1618">
        <v>16558</v>
      </c>
      <c r="CD29" s="1618">
        <v>4218</v>
      </c>
      <c r="CE29" s="1570">
        <f t="shared" si="29"/>
        <v>0.25474091073801186</v>
      </c>
      <c r="CF29" s="1568">
        <f t="shared" si="30"/>
        <v>30</v>
      </c>
      <c r="CG29" s="1617" t="s">
        <v>23</v>
      </c>
      <c r="CH29" s="1619">
        <f t="shared" si="31"/>
        <v>0.7001650247101497</v>
      </c>
      <c r="CI29" s="1568">
        <f t="shared" si="32"/>
        <v>16</v>
      </c>
      <c r="CJ29" s="1619">
        <f t="shared" si="39"/>
        <v>1.8140176227344627</v>
      </c>
      <c r="CK29" s="1568">
        <f t="shared" si="34"/>
        <v>42</v>
      </c>
      <c r="CL29" s="1620">
        <f t="shared" si="40"/>
        <v>1.3499123735576655</v>
      </c>
      <c r="CM29" s="1621">
        <f t="shared" si="36"/>
        <v>38</v>
      </c>
      <c r="CO29" s="1622">
        <v>0.9245119553507711</v>
      </c>
      <c r="CP29" s="1624">
        <v>25</v>
      </c>
    </row>
    <row r="30" spans="1:94" s="1617" customFormat="1" ht="10.5" customHeight="1">
      <c r="A30" s="1598" t="s">
        <v>25</v>
      </c>
      <c r="B30" s="1599" t="s">
        <v>78</v>
      </c>
      <c r="C30" s="1600">
        <v>11075</v>
      </c>
      <c r="D30" s="1601">
        <v>10780</v>
      </c>
      <c r="E30" s="1602">
        <v>24461</v>
      </c>
      <c r="F30" s="1603">
        <f t="shared" si="0"/>
        <v>2.269109461966605</v>
      </c>
      <c r="G30" s="1604"/>
      <c r="H30" s="1604"/>
      <c r="I30" s="1605">
        <v>429881</v>
      </c>
      <c r="J30" s="1606">
        <f t="shared" si="1"/>
        <v>38815.440180586906</v>
      </c>
      <c r="K30" s="1607">
        <f t="shared" si="2"/>
        <v>3</v>
      </c>
      <c r="L30" s="1608"/>
      <c r="M30" s="1608"/>
      <c r="N30" s="1598" t="s">
        <v>25</v>
      </c>
      <c r="O30" s="1605">
        <v>332549</v>
      </c>
      <c r="P30" s="1606">
        <f t="shared" si="3"/>
        <v>30026.997742663658</v>
      </c>
      <c r="Q30" s="1607">
        <f t="shared" si="4"/>
        <v>5</v>
      </c>
      <c r="R30" s="1609">
        <f t="shared" si="5"/>
        <v>0.5884479472828328</v>
      </c>
      <c r="S30" s="1604"/>
      <c r="T30" s="1598" t="s">
        <v>25</v>
      </c>
      <c r="U30" s="1605">
        <v>102454</v>
      </c>
      <c r="V30" s="1607">
        <f t="shared" si="6"/>
        <v>9250.925507900678</v>
      </c>
      <c r="W30" s="1607">
        <f t="shared" si="7"/>
        <v>7</v>
      </c>
      <c r="X30" s="1609">
        <f t="shared" si="8"/>
        <v>0.18129312068571954</v>
      </c>
      <c r="Y30" s="1605">
        <f t="shared" si="9"/>
        <v>24</v>
      </c>
      <c r="Z30" s="1608"/>
      <c r="AA30" s="1598" t="s">
        <v>25</v>
      </c>
      <c r="AB30" s="1605">
        <v>77444</v>
      </c>
      <c r="AC30" s="1607">
        <f t="shared" si="10"/>
        <v>6992.686230248307</v>
      </c>
      <c r="AD30" s="1607">
        <f t="shared" si="11"/>
        <v>23</v>
      </c>
      <c r="AE30" s="1609">
        <f t="shared" si="12"/>
        <v>0.13703773828630278</v>
      </c>
      <c r="AF30" s="1608">
        <f t="shared" si="13"/>
        <v>46</v>
      </c>
      <c r="AG30" s="1608"/>
      <c r="AH30" s="1598" t="s">
        <v>25</v>
      </c>
      <c r="AI30" s="1607">
        <v>565129</v>
      </c>
      <c r="AJ30" s="1607">
        <f t="shared" si="14"/>
        <v>51027.44920993228</v>
      </c>
      <c r="AK30" s="1607">
        <f t="shared" si="15"/>
        <v>6</v>
      </c>
      <c r="AL30" s="1608"/>
      <c r="AM30" s="1608"/>
      <c r="AN30" s="1598" t="s">
        <v>25</v>
      </c>
      <c r="AO30" s="1610">
        <v>7</v>
      </c>
      <c r="AP30" s="1610">
        <v>1130</v>
      </c>
      <c r="AQ30" s="1611">
        <f t="shared" si="37"/>
        <v>0.006194690265486726</v>
      </c>
      <c r="AR30" s="1612">
        <f t="shared" si="38"/>
        <v>26</v>
      </c>
      <c r="AS30" s="1604"/>
      <c r="AT30" s="1613" t="s">
        <v>25</v>
      </c>
      <c r="AU30" s="1610">
        <v>0</v>
      </c>
      <c r="AV30" s="1610">
        <v>2621</v>
      </c>
      <c r="AW30" s="1611">
        <f t="shared" si="18"/>
        <v>0</v>
      </c>
      <c r="AX30" s="1612">
        <f t="shared" si="19"/>
        <v>1</v>
      </c>
      <c r="AY30" s="1604"/>
      <c r="AZ30" s="1614" t="s">
        <v>25</v>
      </c>
      <c r="BA30" s="1610">
        <v>3</v>
      </c>
      <c r="BB30" s="1610">
        <v>63</v>
      </c>
      <c r="BC30" s="1611">
        <f t="shared" si="20"/>
        <v>0.047619047619047616</v>
      </c>
      <c r="BD30" s="1612">
        <f t="shared" si="21"/>
        <v>30</v>
      </c>
      <c r="BE30" s="1"/>
      <c r="BF30" s="1598" t="s">
        <v>25</v>
      </c>
      <c r="BG30" s="1610">
        <v>0</v>
      </c>
      <c r="BH30" s="1610">
        <v>61</v>
      </c>
      <c r="BI30" s="1609">
        <f t="shared" si="22"/>
        <v>0</v>
      </c>
      <c r="BJ30" s="1612">
        <f t="shared" si="23"/>
        <v>1</v>
      </c>
      <c r="BK30" s="1615"/>
      <c r="BL30" s="1598" t="s">
        <v>25</v>
      </c>
      <c r="BM30" s="1610">
        <v>27</v>
      </c>
      <c r="BN30" s="1610">
        <v>2622</v>
      </c>
      <c r="BO30" s="1609">
        <f t="shared" si="24"/>
        <v>0.010297482837528604</v>
      </c>
      <c r="BP30" s="1612">
        <f t="shared" si="25"/>
        <v>10</v>
      </c>
      <c r="BQ30" s="1604"/>
      <c r="BR30" s="1"/>
      <c r="BS30" s="1598" t="s">
        <v>25</v>
      </c>
      <c r="BT30" s="1612">
        <v>263</v>
      </c>
      <c r="BU30" s="5">
        <v>22681</v>
      </c>
      <c r="BV30" s="5">
        <v>22682</v>
      </c>
      <c r="BW30" s="1604">
        <v>11126</v>
      </c>
      <c r="BX30" s="1612">
        <f t="shared" si="26"/>
        <v>11125.509478881933</v>
      </c>
      <c r="BY30" s="1616">
        <f t="shared" si="27"/>
        <v>2.363936685319605</v>
      </c>
      <c r="BZ30" s="1610">
        <f t="shared" si="28"/>
        <v>50</v>
      </c>
      <c r="CA30" s="1604"/>
      <c r="CB30" s="1617" t="s">
        <v>25</v>
      </c>
      <c r="CC30" s="1618">
        <v>4474</v>
      </c>
      <c r="CD30" s="1618">
        <v>878</v>
      </c>
      <c r="CE30" s="1570">
        <f t="shared" si="29"/>
        <v>0.19624497094322754</v>
      </c>
      <c r="CF30" s="1568">
        <f t="shared" si="30"/>
        <v>15</v>
      </c>
      <c r="CG30" s="1617" t="s">
        <v>25</v>
      </c>
      <c r="CH30" s="1619">
        <f t="shared" si="31"/>
        <v>0.5065535853388143</v>
      </c>
      <c r="CI30" s="1568">
        <f t="shared" si="32"/>
        <v>7</v>
      </c>
      <c r="CJ30" s="1619">
        <f t="shared" si="39"/>
        <v>0.5446673684285585</v>
      </c>
      <c r="CK30" s="1568">
        <f t="shared" si="34"/>
        <v>10</v>
      </c>
      <c r="CL30" s="1620">
        <f t="shared" si="40"/>
        <v>0.5287866254744984</v>
      </c>
      <c r="CM30" s="1621">
        <f t="shared" si="36"/>
        <v>2</v>
      </c>
      <c r="CO30" s="1622">
        <v>0.5838862728375678</v>
      </c>
      <c r="CP30" s="1623">
        <v>5</v>
      </c>
    </row>
    <row r="31" spans="1:94" s="1617" customFormat="1" ht="10.5" customHeight="1">
      <c r="A31" s="1598" t="s">
        <v>32</v>
      </c>
      <c r="B31" s="1599" t="s">
        <v>79</v>
      </c>
      <c r="C31" s="1600">
        <v>79815</v>
      </c>
      <c r="D31" s="1601">
        <v>79067</v>
      </c>
      <c r="E31" s="1602">
        <v>168930</v>
      </c>
      <c r="F31" s="1603">
        <f t="shared" si="0"/>
        <v>2.136542426043735</v>
      </c>
      <c r="G31" s="1604"/>
      <c r="H31" s="1604"/>
      <c r="I31" s="1605">
        <v>3251332</v>
      </c>
      <c r="J31" s="1606">
        <f t="shared" si="1"/>
        <v>40735.851656956715</v>
      </c>
      <c r="K31" s="1607">
        <f t="shared" si="2"/>
        <v>4</v>
      </c>
      <c r="L31" s="1608"/>
      <c r="M31" s="1608"/>
      <c r="N31" s="1598" t="s">
        <v>32</v>
      </c>
      <c r="O31" s="1605">
        <v>1846783</v>
      </c>
      <c r="P31" s="1606">
        <f t="shared" si="3"/>
        <v>23138.29480674059</v>
      </c>
      <c r="Q31" s="1607">
        <f t="shared" si="4"/>
        <v>4</v>
      </c>
      <c r="R31" s="1609">
        <f t="shared" si="5"/>
        <v>0.578293261387328</v>
      </c>
      <c r="S31" s="1604"/>
      <c r="T31" s="1598" t="s">
        <v>32</v>
      </c>
      <c r="U31" s="1605">
        <v>691975</v>
      </c>
      <c r="V31" s="1607">
        <f t="shared" si="6"/>
        <v>8669.736265113073</v>
      </c>
      <c r="W31" s="1607">
        <f t="shared" si="7"/>
        <v>6</v>
      </c>
      <c r="X31" s="1609">
        <f t="shared" si="8"/>
        <v>0.21668191636402123</v>
      </c>
      <c r="Y31" s="1605">
        <f t="shared" si="9"/>
        <v>16</v>
      </c>
      <c r="Z31" s="1608"/>
      <c r="AA31" s="1598" t="s">
        <v>32</v>
      </c>
      <c r="AB31" s="1605">
        <v>253472</v>
      </c>
      <c r="AC31" s="1607">
        <f t="shared" si="10"/>
        <v>3175.743907786757</v>
      </c>
      <c r="AD31" s="1607">
        <f t="shared" si="11"/>
        <v>8</v>
      </c>
      <c r="AE31" s="1609">
        <f t="shared" si="12"/>
        <v>0.0793710736726344</v>
      </c>
      <c r="AF31" s="1608">
        <f t="shared" si="13"/>
        <v>28</v>
      </c>
      <c r="AG31" s="1608"/>
      <c r="AH31" s="1598" t="s">
        <v>32</v>
      </c>
      <c r="AI31" s="1607">
        <v>3193506</v>
      </c>
      <c r="AJ31" s="1607">
        <f t="shared" si="14"/>
        <v>40011.35124976508</v>
      </c>
      <c r="AK31" s="1607">
        <f t="shared" si="15"/>
        <v>3</v>
      </c>
      <c r="AL31" s="1608"/>
      <c r="AM31" s="1608"/>
      <c r="AN31" s="1598" t="s">
        <v>32</v>
      </c>
      <c r="AO31" s="1610">
        <v>17</v>
      </c>
      <c r="AP31" s="1610">
        <v>521</v>
      </c>
      <c r="AQ31" s="1611">
        <f t="shared" si="37"/>
        <v>0.03262955854126679</v>
      </c>
      <c r="AR31" s="1612">
        <f t="shared" si="38"/>
        <v>40</v>
      </c>
      <c r="AS31" s="1604"/>
      <c r="AT31" s="1613" t="s">
        <v>32</v>
      </c>
      <c r="AU31" s="1610">
        <v>29</v>
      </c>
      <c r="AV31" s="1610">
        <v>2000</v>
      </c>
      <c r="AW31" s="1611">
        <f t="shared" si="18"/>
        <v>0.0145</v>
      </c>
      <c r="AX31" s="1612">
        <f t="shared" si="19"/>
        <v>39</v>
      </c>
      <c r="AY31" s="1604"/>
      <c r="AZ31" s="1614" t="s">
        <v>32</v>
      </c>
      <c r="BA31" s="1610">
        <v>19</v>
      </c>
      <c r="BB31" s="1610">
        <v>560</v>
      </c>
      <c r="BC31" s="1611">
        <f t="shared" si="20"/>
        <v>0.033928571428571426</v>
      </c>
      <c r="BD31" s="1612">
        <f t="shared" si="21"/>
        <v>25</v>
      </c>
      <c r="BE31" s="2"/>
      <c r="BF31" s="1598" t="s">
        <v>32</v>
      </c>
      <c r="BG31" s="1610">
        <v>393</v>
      </c>
      <c r="BH31" s="1610">
        <v>560</v>
      </c>
      <c r="BI31" s="1609">
        <f t="shared" si="22"/>
        <v>0.7017857142857142</v>
      </c>
      <c r="BJ31" s="1612">
        <f t="shared" si="23"/>
        <v>48</v>
      </c>
      <c r="BK31" s="1625"/>
      <c r="BL31" s="1598" t="s">
        <v>32</v>
      </c>
      <c r="BM31" s="1610">
        <v>248</v>
      </c>
      <c r="BN31" s="1610">
        <v>2000</v>
      </c>
      <c r="BO31" s="1609">
        <f t="shared" si="24"/>
        <v>0.124</v>
      </c>
      <c r="BP31" s="1612">
        <f t="shared" si="25"/>
        <v>34</v>
      </c>
      <c r="BQ31" s="1604"/>
      <c r="BR31" s="2"/>
      <c r="BS31" s="1598" t="s">
        <v>32</v>
      </c>
      <c r="BT31" s="1612">
        <v>1559</v>
      </c>
      <c r="BU31" s="6">
        <v>240628</v>
      </c>
      <c r="BV31" s="6">
        <v>240218</v>
      </c>
      <c r="BW31" s="1604">
        <v>101268</v>
      </c>
      <c r="BX31" s="1612">
        <f t="shared" si="26"/>
        <v>101440.84250139457</v>
      </c>
      <c r="BY31" s="1616">
        <f t="shared" si="27"/>
        <v>1.5368563209424917</v>
      </c>
      <c r="BZ31" s="1610">
        <f t="shared" si="28"/>
        <v>29</v>
      </c>
      <c r="CA31" s="1604"/>
      <c r="CB31" s="1617" t="s">
        <v>32</v>
      </c>
      <c r="CC31" s="1618">
        <v>18042</v>
      </c>
      <c r="CD31" s="1618">
        <v>5602</v>
      </c>
      <c r="CE31" s="1570">
        <f t="shared" si="29"/>
        <v>0.31049772752466465</v>
      </c>
      <c r="CF31" s="1568">
        <f t="shared" si="30"/>
        <v>41</v>
      </c>
      <c r="CG31" s="1617" t="s">
        <v>32</v>
      </c>
      <c r="CH31" s="1619">
        <f t="shared" si="31"/>
        <v>0.3937697117034841</v>
      </c>
      <c r="CI31" s="1568">
        <f t="shared" si="32"/>
        <v>3</v>
      </c>
      <c r="CJ31" s="1619">
        <f t="shared" si="39"/>
        <v>1.3053172930145511</v>
      </c>
      <c r="CK31" s="1568">
        <f t="shared" si="34"/>
        <v>34</v>
      </c>
      <c r="CL31" s="1620">
        <f t="shared" si="40"/>
        <v>0.9255058008016065</v>
      </c>
      <c r="CM31" s="1621">
        <f t="shared" si="36"/>
        <v>23</v>
      </c>
      <c r="CO31" s="1622">
        <v>1.0407400496514396</v>
      </c>
      <c r="CP31" s="1623">
        <v>31</v>
      </c>
    </row>
    <row r="32" spans="1:94" s="1617" customFormat="1" ht="10.5" customHeight="1">
      <c r="A32" s="1598" t="s">
        <v>33</v>
      </c>
      <c r="B32" s="1599" t="s">
        <v>80</v>
      </c>
      <c r="C32" s="1600">
        <v>7407</v>
      </c>
      <c r="D32" s="1601">
        <v>7384</v>
      </c>
      <c r="E32" s="1602">
        <v>16836</v>
      </c>
      <c r="F32" s="1603">
        <f t="shared" si="0"/>
        <v>2.280065005417118</v>
      </c>
      <c r="G32" s="1604"/>
      <c r="H32" s="1604"/>
      <c r="I32" s="1605">
        <v>436066</v>
      </c>
      <c r="J32" s="1606">
        <f t="shared" si="1"/>
        <v>58872.14796813825</v>
      </c>
      <c r="K32" s="1607">
        <f t="shared" si="2"/>
        <v>10</v>
      </c>
      <c r="L32" s="1608"/>
      <c r="M32" s="1608"/>
      <c r="N32" s="1598" t="s">
        <v>33</v>
      </c>
      <c r="O32" s="1605">
        <v>324210</v>
      </c>
      <c r="P32" s="1606">
        <f t="shared" si="3"/>
        <v>43770.75739165654</v>
      </c>
      <c r="Q32" s="1607">
        <f t="shared" si="4"/>
        <v>14</v>
      </c>
      <c r="R32" s="1609">
        <f t="shared" si="5"/>
        <v>0.8131759536087646</v>
      </c>
      <c r="S32" s="1604"/>
      <c r="T32" s="1598" t="s">
        <v>33</v>
      </c>
      <c r="U32" s="1605">
        <v>34394</v>
      </c>
      <c r="V32" s="1607">
        <f t="shared" si="6"/>
        <v>4643.445389496423</v>
      </c>
      <c r="W32" s="1607">
        <f t="shared" si="7"/>
        <v>1</v>
      </c>
      <c r="X32" s="1609">
        <f t="shared" si="8"/>
        <v>0.08626622790296366</v>
      </c>
      <c r="Y32" s="1605">
        <f t="shared" si="9"/>
        <v>46</v>
      </c>
      <c r="Z32" s="1608"/>
      <c r="AA32" s="1598" t="s">
        <v>33</v>
      </c>
      <c r="AB32" s="1605">
        <v>13048</v>
      </c>
      <c r="AC32" s="1607">
        <f t="shared" si="10"/>
        <v>1761.57688672877</v>
      </c>
      <c r="AD32" s="1607">
        <f t="shared" si="11"/>
        <v>2</v>
      </c>
      <c r="AE32" s="1609">
        <f t="shared" si="12"/>
        <v>0.03272668900616008</v>
      </c>
      <c r="AF32" s="1608">
        <f t="shared" si="13"/>
        <v>7</v>
      </c>
      <c r="AG32" s="1608"/>
      <c r="AH32" s="1598" t="s">
        <v>33</v>
      </c>
      <c r="AI32" s="1607">
        <v>398696</v>
      </c>
      <c r="AJ32" s="1607">
        <f t="shared" si="14"/>
        <v>53826.92048062643</v>
      </c>
      <c r="AK32" s="1607">
        <f t="shared" si="15"/>
        <v>8</v>
      </c>
      <c r="AL32" s="1608"/>
      <c r="AM32" s="1608"/>
      <c r="AN32" s="1598" t="s">
        <v>33</v>
      </c>
      <c r="AO32" s="1610">
        <v>0</v>
      </c>
      <c r="AP32" s="1610">
        <v>519</v>
      </c>
      <c r="AQ32" s="1611">
        <f t="shared" si="37"/>
        <v>0</v>
      </c>
      <c r="AR32" s="1612">
        <f t="shared" si="38"/>
        <v>1</v>
      </c>
      <c r="AS32" s="1604"/>
      <c r="AT32" s="1613" t="s">
        <v>33</v>
      </c>
      <c r="AU32" s="1610">
        <v>30</v>
      </c>
      <c r="AV32" s="1610">
        <v>2933</v>
      </c>
      <c r="AW32" s="1611">
        <f t="shared" si="18"/>
        <v>0.010228435049437436</v>
      </c>
      <c r="AX32" s="1612">
        <f t="shared" si="19"/>
        <v>33</v>
      </c>
      <c r="AY32" s="1604"/>
      <c r="AZ32" s="1614" t="s">
        <v>33</v>
      </c>
      <c r="BA32" s="1610">
        <v>0</v>
      </c>
      <c r="BB32" s="1610">
        <v>52</v>
      </c>
      <c r="BC32" s="1611">
        <f t="shared" si="20"/>
        <v>0</v>
      </c>
      <c r="BD32" s="1612">
        <f t="shared" si="21"/>
        <v>1</v>
      </c>
      <c r="BE32" s="1"/>
      <c r="BF32" s="1598" t="s">
        <v>33</v>
      </c>
      <c r="BG32" s="1610">
        <v>0</v>
      </c>
      <c r="BH32" s="1610">
        <v>52</v>
      </c>
      <c r="BI32" s="1609">
        <f t="shared" si="22"/>
        <v>0</v>
      </c>
      <c r="BJ32" s="1612">
        <f t="shared" si="23"/>
        <v>1</v>
      </c>
      <c r="BK32" s="1615"/>
      <c r="BL32" s="1598" t="s">
        <v>33</v>
      </c>
      <c r="BM32" s="1610">
        <v>0</v>
      </c>
      <c r="BN32" s="1610">
        <v>2933</v>
      </c>
      <c r="BO32" s="1609">
        <f t="shared" si="24"/>
        <v>0</v>
      </c>
      <c r="BP32" s="1612">
        <f t="shared" si="25"/>
        <v>1</v>
      </c>
      <c r="BQ32" s="1604"/>
      <c r="BR32" s="1"/>
      <c r="BS32" s="1598" t="s">
        <v>33</v>
      </c>
      <c r="BT32" s="1612">
        <v>111</v>
      </c>
      <c r="BU32" s="5">
        <v>2630</v>
      </c>
      <c r="BV32" s="5">
        <v>2571</v>
      </c>
      <c r="BW32" s="1604">
        <v>7570</v>
      </c>
      <c r="BX32" s="1612">
        <f t="shared" si="26"/>
        <v>7743.718397510696</v>
      </c>
      <c r="BY32" s="1616">
        <f t="shared" si="27"/>
        <v>1.4334198934155737</v>
      </c>
      <c r="BZ32" s="1610">
        <f t="shared" si="28"/>
        <v>25</v>
      </c>
      <c r="CA32" s="1604"/>
      <c r="CB32" s="1617" t="s">
        <v>33</v>
      </c>
      <c r="CC32" s="1618">
        <v>4418</v>
      </c>
      <c r="CD32" s="1618">
        <v>1036</v>
      </c>
      <c r="CE32" s="1570">
        <f t="shared" si="29"/>
        <v>0.23449524671797192</v>
      </c>
      <c r="CF32" s="1568">
        <f t="shared" si="30"/>
        <v>25</v>
      </c>
      <c r="CG32" s="1617" t="s">
        <v>33</v>
      </c>
      <c r="CH32" s="1619">
        <f t="shared" si="31"/>
        <v>0.4117308979044891</v>
      </c>
      <c r="CI32" s="1568">
        <f t="shared" si="32"/>
        <v>4</v>
      </c>
      <c r="CJ32" s="1619">
        <f t="shared" si="39"/>
        <v>0.47500720853877937</v>
      </c>
      <c r="CK32" s="1568">
        <f t="shared" si="34"/>
        <v>5</v>
      </c>
      <c r="CL32" s="1620">
        <f t="shared" si="40"/>
        <v>0.4486420791078251</v>
      </c>
      <c r="CM32" s="1621">
        <f t="shared" si="36"/>
        <v>1</v>
      </c>
      <c r="CO32" s="1622">
        <v>0.43485952665499233</v>
      </c>
      <c r="CP32" s="1623">
        <v>1</v>
      </c>
    </row>
    <row r="33" spans="1:94" s="1617" customFormat="1" ht="10.5" customHeight="1">
      <c r="A33" s="1598" t="s">
        <v>26</v>
      </c>
      <c r="B33" s="1599" t="s">
        <v>81</v>
      </c>
      <c r="C33" s="1600">
        <v>10225</v>
      </c>
      <c r="D33" s="1601">
        <v>9956</v>
      </c>
      <c r="E33" s="1602">
        <v>22461</v>
      </c>
      <c r="F33" s="1603">
        <f t="shared" si="0"/>
        <v>2.2560265166733626</v>
      </c>
      <c r="G33" s="1604"/>
      <c r="H33" s="1604"/>
      <c r="I33" s="1605">
        <v>613723</v>
      </c>
      <c r="J33" s="1606">
        <f t="shared" si="1"/>
        <v>60021.80929095355</v>
      </c>
      <c r="K33" s="1607">
        <f t="shared" si="2"/>
        <v>11</v>
      </c>
      <c r="L33" s="1608"/>
      <c r="M33" s="1608"/>
      <c r="N33" s="1598" t="s">
        <v>113</v>
      </c>
      <c r="O33" s="1605">
        <v>400939</v>
      </c>
      <c r="P33" s="1606">
        <f t="shared" si="3"/>
        <v>39211.63814180929</v>
      </c>
      <c r="Q33" s="1607">
        <f t="shared" si="4"/>
        <v>12</v>
      </c>
      <c r="R33" s="1609">
        <f t="shared" si="5"/>
        <v>0.6296528373238353</v>
      </c>
      <c r="S33" s="1604"/>
      <c r="T33" s="1598" t="s">
        <v>113</v>
      </c>
      <c r="U33" s="1605">
        <v>107844</v>
      </c>
      <c r="V33" s="1607">
        <f t="shared" si="6"/>
        <v>10547.090464547677</v>
      </c>
      <c r="W33" s="1607">
        <f t="shared" si="7"/>
        <v>8</v>
      </c>
      <c r="X33" s="1609">
        <f t="shared" si="8"/>
        <v>0.1693631215430569</v>
      </c>
      <c r="Y33" s="1605">
        <f t="shared" si="9"/>
        <v>26</v>
      </c>
      <c r="Z33" s="1608"/>
      <c r="AA33" s="1598" t="s">
        <v>113</v>
      </c>
      <c r="AB33" s="1605">
        <v>58128</v>
      </c>
      <c r="AC33" s="1607">
        <f t="shared" si="10"/>
        <v>5684.8899755501225</v>
      </c>
      <c r="AD33" s="1607">
        <f t="shared" si="11"/>
        <v>17</v>
      </c>
      <c r="AE33" s="1609">
        <f t="shared" si="12"/>
        <v>0.09128685442912737</v>
      </c>
      <c r="AF33" s="1608">
        <f t="shared" si="13"/>
        <v>35</v>
      </c>
      <c r="AG33" s="1608"/>
      <c r="AH33" s="1598" t="s">
        <v>113</v>
      </c>
      <c r="AI33" s="1607">
        <v>636762</v>
      </c>
      <c r="AJ33" s="1607">
        <f t="shared" si="14"/>
        <v>62275.01222493887</v>
      </c>
      <c r="AK33" s="1607">
        <f t="shared" si="15"/>
        <v>12</v>
      </c>
      <c r="AL33" s="1608"/>
      <c r="AM33" s="1608"/>
      <c r="AN33" s="1598" t="s">
        <v>113</v>
      </c>
      <c r="AO33" s="1610">
        <v>0</v>
      </c>
      <c r="AP33" s="1610">
        <v>420</v>
      </c>
      <c r="AQ33" s="1611">
        <f t="shared" si="37"/>
        <v>0</v>
      </c>
      <c r="AR33" s="1612">
        <f t="shared" si="38"/>
        <v>1</v>
      </c>
      <c r="AS33" s="1604"/>
      <c r="AT33" s="1613" t="s">
        <v>26</v>
      </c>
      <c r="AU33" s="1610">
        <v>13</v>
      </c>
      <c r="AV33" s="1610">
        <v>2694</v>
      </c>
      <c r="AW33" s="1611">
        <f t="shared" si="18"/>
        <v>0.004825538233110616</v>
      </c>
      <c r="AX33" s="1612">
        <f t="shared" si="19"/>
        <v>28</v>
      </c>
      <c r="AY33" s="1604"/>
      <c r="AZ33" s="1614" t="s">
        <v>119</v>
      </c>
      <c r="BA33" s="1610">
        <v>6</v>
      </c>
      <c r="BB33" s="1610">
        <v>61</v>
      </c>
      <c r="BC33" s="1611">
        <f t="shared" si="20"/>
        <v>0.09836065573770492</v>
      </c>
      <c r="BD33" s="1612">
        <f t="shared" si="21"/>
        <v>40</v>
      </c>
      <c r="BE33" s="1"/>
      <c r="BF33" s="1598" t="s">
        <v>119</v>
      </c>
      <c r="BG33" s="1610">
        <v>20</v>
      </c>
      <c r="BH33" s="1610">
        <v>61</v>
      </c>
      <c r="BI33" s="1609">
        <f t="shared" si="22"/>
        <v>0.32786885245901637</v>
      </c>
      <c r="BJ33" s="1612">
        <f t="shared" si="23"/>
        <v>12</v>
      </c>
      <c r="BK33" s="1615"/>
      <c r="BL33" s="1598" t="s">
        <v>119</v>
      </c>
      <c r="BM33" s="1610">
        <v>28</v>
      </c>
      <c r="BN33" s="1610">
        <v>2694</v>
      </c>
      <c r="BO33" s="1609">
        <f t="shared" si="24"/>
        <v>0.010393466963622866</v>
      </c>
      <c r="BP33" s="1612">
        <f t="shared" si="25"/>
        <v>11</v>
      </c>
      <c r="BQ33" s="1604"/>
      <c r="BR33" s="1"/>
      <c r="BS33" s="1598" t="s">
        <v>26</v>
      </c>
      <c r="BT33" s="1612">
        <v>269</v>
      </c>
      <c r="BU33" s="5">
        <v>33836</v>
      </c>
      <c r="BV33" s="5">
        <v>33445</v>
      </c>
      <c r="BW33" s="1604">
        <v>19291</v>
      </c>
      <c r="BX33" s="1612">
        <f t="shared" si="26"/>
        <v>19516.527911496487</v>
      </c>
      <c r="BY33" s="1616">
        <f t="shared" si="27"/>
        <v>1.3783189367486917</v>
      </c>
      <c r="BZ33" s="1610">
        <f t="shared" si="28"/>
        <v>22</v>
      </c>
      <c r="CA33" s="1604"/>
      <c r="CB33" s="1617" t="s">
        <v>26</v>
      </c>
      <c r="CC33" s="1618">
        <v>15454</v>
      </c>
      <c r="CD33" s="1618">
        <v>3681</v>
      </c>
      <c r="CE33" s="1570">
        <f t="shared" si="29"/>
        <v>0.23819075967387085</v>
      </c>
      <c r="CF33" s="1568">
        <f t="shared" si="30"/>
        <v>27</v>
      </c>
      <c r="CG33" s="1617" t="s">
        <v>26</v>
      </c>
      <c r="CH33" s="1619">
        <f t="shared" si="31"/>
        <v>0.5734520356695726</v>
      </c>
      <c r="CI33" s="1568">
        <f t="shared" si="32"/>
        <v>13</v>
      </c>
      <c r="CJ33" s="1619">
        <f t="shared" si="39"/>
        <v>0.7494562801207035</v>
      </c>
      <c r="CK33" s="1568">
        <f t="shared" si="34"/>
        <v>21</v>
      </c>
      <c r="CL33" s="1620">
        <f t="shared" si="40"/>
        <v>0.6761211782660657</v>
      </c>
      <c r="CM33" s="1621">
        <f t="shared" si="36"/>
        <v>8</v>
      </c>
      <c r="CO33" s="1622">
        <v>0.8370485879898156</v>
      </c>
      <c r="CP33" s="1624">
        <v>19</v>
      </c>
    </row>
    <row r="34" spans="1:94" s="1617" customFormat="1" ht="10.5" customHeight="1">
      <c r="A34" s="1598" t="s">
        <v>28</v>
      </c>
      <c r="B34" s="1599" t="s">
        <v>82</v>
      </c>
      <c r="C34" s="1600">
        <v>4011</v>
      </c>
      <c r="D34" s="1601">
        <v>3981</v>
      </c>
      <c r="E34" s="1602">
        <v>8828</v>
      </c>
      <c r="F34" s="1603">
        <f t="shared" si="0"/>
        <v>2.2175332830946997</v>
      </c>
      <c r="G34" s="1604"/>
      <c r="H34" s="1604"/>
      <c r="I34" s="1605">
        <v>502225</v>
      </c>
      <c r="J34" s="1606">
        <f t="shared" si="1"/>
        <v>125211.91722762403</v>
      </c>
      <c r="K34" s="1607">
        <f t="shared" si="2"/>
        <v>26</v>
      </c>
      <c r="L34" s="1608"/>
      <c r="M34" s="1608"/>
      <c r="N34" s="1598" t="s">
        <v>28</v>
      </c>
      <c r="O34" s="1605">
        <v>264002</v>
      </c>
      <c r="P34" s="1606">
        <f t="shared" si="3"/>
        <v>65819.4963849414</v>
      </c>
      <c r="Q34" s="1607">
        <f t="shared" si="4"/>
        <v>24</v>
      </c>
      <c r="R34" s="1609">
        <f t="shared" si="5"/>
        <v>0.5380954419177251</v>
      </c>
      <c r="S34" s="1604"/>
      <c r="T34" s="1598" t="s">
        <v>28</v>
      </c>
      <c r="U34" s="1605">
        <v>83039</v>
      </c>
      <c r="V34" s="1607">
        <f t="shared" si="6"/>
        <v>20702.817252555473</v>
      </c>
      <c r="W34" s="1607">
        <f t="shared" si="7"/>
        <v>29</v>
      </c>
      <c r="X34" s="1609">
        <f t="shared" si="8"/>
        <v>0.16925215491324297</v>
      </c>
      <c r="Y34" s="1605">
        <f t="shared" si="9"/>
        <v>27</v>
      </c>
      <c r="Z34" s="1608"/>
      <c r="AA34" s="1598" t="s">
        <v>28</v>
      </c>
      <c r="AB34" s="1605">
        <v>52430</v>
      </c>
      <c r="AC34" s="1607">
        <f t="shared" si="10"/>
        <v>13071.553228621291</v>
      </c>
      <c r="AD34" s="1607">
        <f t="shared" si="11"/>
        <v>35</v>
      </c>
      <c r="AE34" s="1609">
        <f t="shared" si="12"/>
        <v>0.10686412989199447</v>
      </c>
      <c r="AF34" s="1608">
        <f t="shared" si="13"/>
        <v>40</v>
      </c>
      <c r="AG34" s="1608"/>
      <c r="AH34" s="1598" t="s">
        <v>28</v>
      </c>
      <c r="AI34" s="1607">
        <v>490623</v>
      </c>
      <c r="AJ34" s="1607">
        <f t="shared" si="14"/>
        <v>122319.37172774869</v>
      </c>
      <c r="AK34" s="1607">
        <f t="shared" si="15"/>
        <v>29</v>
      </c>
      <c r="AL34" s="1608"/>
      <c r="AM34" s="1608"/>
      <c r="AN34" s="1598" t="s">
        <v>28</v>
      </c>
      <c r="AO34" s="1610">
        <v>35</v>
      </c>
      <c r="AP34" s="1610">
        <v>150</v>
      </c>
      <c r="AQ34" s="1611">
        <f t="shared" si="37"/>
        <v>0.23333333333333334</v>
      </c>
      <c r="AR34" s="1612">
        <f t="shared" si="38"/>
        <v>49</v>
      </c>
      <c r="AS34" s="1604"/>
      <c r="AT34" s="1613" t="s">
        <v>28</v>
      </c>
      <c r="AU34" s="1610">
        <v>9</v>
      </c>
      <c r="AV34" s="1610">
        <v>358</v>
      </c>
      <c r="AW34" s="1611">
        <f t="shared" si="18"/>
        <v>0.025139664804469275</v>
      </c>
      <c r="AX34" s="1612">
        <f t="shared" si="19"/>
        <v>44</v>
      </c>
      <c r="AY34" s="1604"/>
      <c r="AZ34" s="1614" t="s">
        <v>28</v>
      </c>
      <c r="BA34" s="1610">
        <v>9</v>
      </c>
      <c r="BB34" s="1610">
        <v>74</v>
      </c>
      <c r="BC34" s="1611">
        <f t="shared" si="20"/>
        <v>0.12162162162162163</v>
      </c>
      <c r="BD34" s="1612">
        <f t="shared" si="21"/>
        <v>46</v>
      </c>
      <c r="BE34" s="1"/>
      <c r="BF34" s="1598" t="s">
        <v>28</v>
      </c>
      <c r="BG34" s="1610">
        <v>32</v>
      </c>
      <c r="BH34" s="1610">
        <v>75</v>
      </c>
      <c r="BI34" s="1609">
        <f t="shared" si="22"/>
        <v>0.4266666666666667</v>
      </c>
      <c r="BJ34" s="1612">
        <f t="shared" si="23"/>
        <v>23</v>
      </c>
      <c r="BK34" s="1615"/>
      <c r="BL34" s="1598" t="s">
        <v>28</v>
      </c>
      <c r="BM34" s="1610">
        <v>13</v>
      </c>
      <c r="BN34" s="1610">
        <v>357</v>
      </c>
      <c r="BO34" s="1609">
        <f t="shared" si="24"/>
        <v>0.036414565826330535</v>
      </c>
      <c r="BP34" s="1612">
        <f t="shared" si="25"/>
        <v>18</v>
      </c>
      <c r="BQ34" s="1604"/>
      <c r="BR34" s="1"/>
      <c r="BS34" s="1598" t="s">
        <v>28</v>
      </c>
      <c r="BT34" s="1612">
        <v>127</v>
      </c>
      <c r="BU34" s="5">
        <v>26691</v>
      </c>
      <c r="BV34" s="5">
        <v>26282</v>
      </c>
      <c r="BW34" s="1604">
        <v>13429</v>
      </c>
      <c r="BX34" s="1612">
        <f t="shared" si="26"/>
        <v>13637.981850696295</v>
      </c>
      <c r="BY34" s="1616">
        <f t="shared" si="27"/>
        <v>0.9312228260042444</v>
      </c>
      <c r="BZ34" s="1610">
        <f t="shared" si="28"/>
        <v>3</v>
      </c>
      <c r="CA34" s="1604"/>
      <c r="CB34" s="1617" t="s">
        <v>28</v>
      </c>
      <c r="CC34" s="1618">
        <v>2428</v>
      </c>
      <c r="CD34" s="1618">
        <v>735</v>
      </c>
      <c r="CE34" s="1570">
        <f t="shared" si="29"/>
        <v>0.3027182866556837</v>
      </c>
      <c r="CF34" s="1568">
        <f t="shared" si="30"/>
        <v>39</v>
      </c>
      <c r="CG34" s="1617" t="s">
        <v>28</v>
      </c>
      <c r="CH34" s="1619">
        <f t="shared" si="31"/>
        <v>1.1696070532147897</v>
      </c>
      <c r="CI34" s="1568">
        <f t="shared" si="32"/>
        <v>34</v>
      </c>
      <c r="CJ34" s="1619">
        <f t="shared" si="39"/>
        <v>2.938208794879056</v>
      </c>
      <c r="CK34" s="1568">
        <f t="shared" si="34"/>
        <v>49</v>
      </c>
      <c r="CL34" s="1620">
        <f t="shared" si="40"/>
        <v>2.201291402518945</v>
      </c>
      <c r="CM34" s="1621">
        <f t="shared" si="36"/>
        <v>46</v>
      </c>
      <c r="CO34" s="1622">
        <v>1.1410045196903236</v>
      </c>
      <c r="CP34" s="1623">
        <v>34</v>
      </c>
    </row>
    <row r="35" spans="1:94" s="1617" customFormat="1" ht="10.5" customHeight="1">
      <c r="A35" s="1598" t="s">
        <v>29</v>
      </c>
      <c r="B35" s="1599" t="s">
        <v>83</v>
      </c>
      <c r="C35" s="1600">
        <v>2911</v>
      </c>
      <c r="D35" s="1601">
        <v>2326</v>
      </c>
      <c r="E35" s="1602">
        <v>8506</v>
      </c>
      <c r="F35" s="1603">
        <f t="shared" si="0"/>
        <v>3.656921754084265</v>
      </c>
      <c r="G35" s="1604"/>
      <c r="H35" s="1604"/>
      <c r="I35" s="1605">
        <v>6431547</v>
      </c>
      <c r="J35" s="1606">
        <f t="shared" si="1"/>
        <v>2209394.3661971833</v>
      </c>
      <c r="K35" s="1607">
        <f t="shared" si="2"/>
        <v>50</v>
      </c>
      <c r="L35" s="1608"/>
      <c r="M35" s="1608"/>
      <c r="N35" s="1598" t="s">
        <v>29</v>
      </c>
      <c r="O35" s="1605">
        <v>1715631</v>
      </c>
      <c r="P35" s="1606">
        <f t="shared" si="3"/>
        <v>589361.3878392305</v>
      </c>
      <c r="Q35" s="1607">
        <f t="shared" si="4"/>
        <v>50</v>
      </c>
      <c r="R35" s="1609">
        <f t="shared" si="5"/>
        <v>0.3204465325681805</v>
      </c>
      <c r="S35" s="1604"/>
      <c r="T35" s="1598" t="s">
        <v>29</v>
      </c>
      <c r="U35" s="1605">
        <v>422637</v>
      </c>
      <c r="V35" s="1607">
        <f t="shared" si="6"/>
        <v>145186.19031260736</v>
      </c>
      <c r="W35" s="1607">
        <f t="shared" si="7"/>
        <v>50</v>
      </c>
      <c r="X35" s="1609">
        <f t="shared" si="8"/>
        <v>0.07894037889558891</v>
      </c>
      <c r="Y35" s="1605">
        <f t="shared" si="9"/>
        <v>49</v>
      </c>
      <c r="Z35" s="1608"/>
      <c r="AA35" s="1598" t="s">
        <v>29</v>
      </c>
      <c r="AB35" s="1605">
        <v>208777</v>
      </c>
      <c r="AC35" s="1607">
        <f t="shared" si="10"/>
        <v>71720.02748196496</v>
      </c>
      <c r="AD35" s="1607">
        <f t="shared" si="11"/>
        <v>50</v>
      </c>
      <c r="AE35" s="1609">
        <f t="shared" si="12"/>
        <v>0.03899548663435612</v>
      </c>
      <c r="AF35" s="1608">
        <f t="shared" si="13"/>
        <v>9</v>
      </c>
      <c r="AG35" s="1608"/>
      <c r="AH35" s="1598" t="s">
        <v>29</v>
      </c>
      <c r="AI35" s="1607">
        <v>5353876</v>
      </c>
      <c r="AJ35" s="1607">
        <f t="shared" si="14"/>
        <v>1839187.9079354175</v>
      </c>
      <c r="AK35" s="1607">
        <f t="shared" si="15"/>
        <v>50</v>
      </c>
      <c r="AL35" s="1608"/>
      <c r="AM35" s="1608"/>
      <c r="AN35" s="1598" t="s">
        <v>29</v>
      </c>
      <c r="AO35" s="1610">
        <v>6</v>
      </c>
      <c r="AP35" s="1610">
        <v>66</v>
      </c>
      <c r="AQ35" s="1611">
        <f t="shared" si="37"/>
        <v>0.09090909090909091</v>
      </c>
      <c r="AR35" s="1612">
        <f t="shared" si="38"/>
        <v>47</v>
      </c>
      <c r="AS35" s="1604"/>
      <c r="AT35" s="1613" t="s">
        <v>29</v>
      </c>
      <c r="AU35" s="1610">
        <v>3</v>
      </c>
      <c r="AV35" s="1610">
        <v>246</v>
      </c>
      <c r="AW35" s="1611">
        <f t="shared" si="18"/>
        <v>0.012195121951219513</v>
      </c>
      <c r="AX35" s="1612">
        <f t="shared" si="19"/>
        <v>36</v>
      </c>
      <c r="AY35" s="1604"/>
      <c r="AZ35" s="1614" t="s">
        <v>29</v>
      </c>
      <c r="BA35" s="1610">
        <v>63</v>
      </c>
      <c r="BB35" s="1610">
        <v>361</v>
      </c>
      <c r="BC35" s="1611">
        <f t="shared" si="20"/>
        <v>0.1745152354570637</v>
      </c>
      <c r="BD35" s="1612">
        <f t="shared" si="21"/>
        <v>49</v>
      </c>
      <c r="BE35" s="2"/>
      <c r="BF35" s="1598" t="s">
        <v>29</v>
      </c>
      <c r="BG35" s="1610">
        <v>253</v>
      </c>
      <c r="BH35" s="1610">
        <v>367</v>
      </c>
      <c r="BI35" s="1609">
        <f t="shared" si="22"/>
        <v>0.6893732970027248</v>
      </c>
      <c r="BJ35" s="1612">
        <f t="shared" si="23"/>
        <v>45</v>
      </c>
      <c r="BK35" s="1625"/>
      <c r="BL35" s="1598" t="s">
        <v>29</v>
      </c>
      <c r="BM35" s="1610">
        <v>0</v>
      </c>
      <c r="BN35" s="1610">
        <v>250</v>
      </c>
      <c r="BO35" s="1609">
        <f t="shared" si="24"/>
        <v>0</v>
      </c>
      <c r="BP35" s="1612">
        <f t="shared" si="25"/>
        <v>1</v>
      </c>
      <c r="BQ35" s="1604"/>
      <c r="BR35" s="2"/>
      <c r="BS35" s="1598" t="s">
        <v>29</v>
      </c>
      <c r="BT35" s="1612">
        <v>772</v>
      </c>
      <c r="BU35" s="6">
        <v>86345</v>
      </c>
      <c r="BV35" s="6">
        <v>86020</v>
      </c>
      <c r="BW35" s="1604">
        <v>73819</v>
      </c>
      <c r="BX35" s="1612">
        <f t="shared" si="26"/>
        <v>74097.90229016508</v>
      </c>
      <c r="BY35" s="1616">
        <f t="shared" si="27"/>
        <v>1.0418648519587936</v>
      </c>
      <c r="BZ35" s="1610">
        <f t="shared" si="28"/>
        <v>7</v>
      </c>
      <c r="CA35" s="1604"/>
      <c r="CB35" s="1617" t="s">
        <v>29</v>
      </c>
      <c r="CC35" s="1618">
        <v>6440</v>
      </c>
      <c r="CD35" s="1618">
        <v>1769</v>
      </c>
      <c r="CE35" s="1570">
        <f t="shared" si="29"/>
        <v>0.27468944099378884</v>
      </c>
      <c r="CF35" s="1568">
        <f t="shared" si="30"/>
        <v>35</v>
      </c>
      <c r="CG35" s="1617" t="s">
        <v>29</v>
      </c>
      <c r="CH35" s="1619">
        <f t="shared" si="31"/>
        <v>7.307632469647549</v>
      </c>
      <c r="CI35" s="1568">
        <f t="shared" si="32"/>
        <v>50</v>
      </c>
      <c r="CJ35" s="1619">
        <f t="shared" si="39"/>
        <v>1.831847439256314</v>
      </c>
      <c r="CK35" s="1568">
        <f t="shared" si="34"/>
        <v>43</v>
      </c>
      <c r="CL35" s="1620">
        <f t="shared" si="40"/>
        <v>4.113424535252662</v>
      </c>
      <c r="CM35" s="1621">
        <f t="shared" si="36"/>
        <v>50</v>
      </c>
      <c r="CO35" s="1622">
        <v>4.461663045941013</v>
      </c>
      <c r="CP35" s="1623">
        <v>50</v>
      </c>
    </row>
    <row r="36" spans="1:94" s="1617" customFormat="1" ht="10.5" customHeight="1">
      <c r="A36" s="1598" t="s">
        <v>30</v>
      </c>
      <c r="B36" s="1599" t="s">
        <v>84</v>
      </c>
      <c r="C36" s="1600">
        <v>12209</v>
      </c>
      <c r="D36" s="1601">
        <v>11994</v>
      </c>
      <c r="E36" s="1602">
        <v>29308</v>
      </c>
      <c r="F36" s="1603">
        <f t="shared" si="0"/>
        <v>2.4435551108887776</v>
      </c>
      <c r="G36" s="1604"/>
      <c r="H36" s="1604"/>
      <c r="I36" s="1605">
        <v>592823</v>
      </c>
      <c r="J36" s="1606">
        <f t="shared" si="1"/>
        <v>48556.22901138505</v>
      </c>
      <c r="K36" s="1607">
        <f t="shared" si="2"/>
        <v>5</v>
      </c>
      <c r="L36" s="1608"/>
      <c r="M36" s="1608"/>
      <c r="N36" s="1598" t="s">
        <v>30</v>
      </c>
      <c r="O36" s="1605">
        <v>382135</v>
      </c>
      <c r="P36" s="1606">
        <f t="shared" si="3"/>
        <v>31299.451224506513</v>
      </c>
      <c r="Q36" s="1607">
        <f t="shared" si="4"/>
        <v>7</v>
      </c>
      <c r="R36" s="1609">
        <f t="shared" si="5"/>
        <v>0.4630283716731593</v>
      </c>
      <c r="S36" s="1604"/>
      <c r="T36" s="1598" t="s">
        <v>30</v>
      </c>
      <c r="U36" s="1605">
        <v>201539</v>
      </c>
      <c r="V36" s="1607">
        <f t="shared" si="6"/>
        <v>16507.412564501596</v>
      </c>
      <c r="W36" s="1607">
        <f t="shared" si="7"/>
        <v>21</v>
      </c>
      <c r="X36" s="1609">
        <f t="shared" si="8"/>
        <v>0.24420237612005405</v>
      </c>
      <c r="Y36" s="1605">
        <f t="shared" si="9"/>
        <v>10</v>
      </c>
      <c r="Z36" s="1608"/>
      <c r="AA36" s="1598" t="s">
        <v>30</v>
      </c>
      <c r="AB36" s="1605">
        <v>73839</v>
      </c>
      <c r="AC36" s="1607">
        <f t="shared" si="10"/>
        <v>6047.915472192645</v>
      </c>
      <c r="AD36" s="1607">
        <f t="shared" si="11"/>
        <v>19</v>
      </c>
      <c r="AE36" s="1609">
        <f t="shared" si="12"/>
        <v>0.08946982594102715</v>
      </c>
      <c r="AF36" s="1608">
        <f t="shared" si="13"/>
        <v>34</v>
      </c>
      <c r="AG36" s="1608"/>
      <c r="AH36" s="1598" t="s">
        <v>30</v>
      </c>
      <c r="AI36" s="1607">
        <v>825295</v>
      </c>
      <c r="AJ36" s="1607">
        <f t="shared" si="14"/>
        <v>67597.26431321156</v>
      </c>
      <c r="AK36" s="1607">
        <f t="shared" si="15"/>
        <v>13</v>
      </c>
      <c r="AL36" s="1608"/>
      <c r="AM36" s="1608"/>
      <c r="AN36" s="1598" t="s">
        <v>30</v>
      </c>
      <c r="AO36" s="1610">
        <v>0</v>
      </c>
      <c r="AP36" s="1610">
        <v>845</v>
      </c>
      <c r="AQ36" s="1611">
        <f t="shared" si="37"/>
        <v>0</v>
      </c>
      <c r="AR36" s="1612">
        <f t="shared" si="38"/>
        <v>1</v>
      </c>
      <c r="AS36" s="1604"/>
      <c r="AT36" s="1613" t="s">
        <v>30</v>
      </c>
      <c r="AU36" s="1610">
        <v>2</v>
      </c>
      <c r="AV36" s="1610">
        <v>1830</v>
      </c>
      <c r="AW36" s="1611">
        <f t="shared" si="18"/>
        <v>0.001092896174863388</v>
      </c>
      <c r="AX36" s="1612">
        <f t="shared" si="19"/>
        <v>15</v>
      </c>
      <c r="AY36" s="1604"/>
      <c r="AZ36" s="1614" t="s">
        <v>30</v>
      </c>
      <c r="BA36" s="1610">
        <v>4</v>
      </c>
      <c r="BB36" s="1610">
        <v>155</v>
      </c>
      <c r="BC36" s="1611">
        <f t="shared" si="20"/>
        <v>0.025806451612903226</v>
      </c>
      <c r="BD36" s="1612">
        <f t="shared" si="21"/>
        <v>21</v>
      </c>
      <c r="BE36" s="1"/>
      <c r="BF36" s="1598" t="s">
        <v>30</v>
      </c>
      <c r="BG36" s="1610">
        <v>24</v>
      </c>
      <c r="BH36" s="1610">
        <v>156</v>
      </c>
      <c r="BI36" s="1609">
        <f t="shared" si="22"/>
        <v>0.15384615384615385</v>
      </c>
      <c r="BJ36" s="1612">
        <f t="shared" si="23"/>
        <v>9</v>
      </c>
      <c r="BK36" s="1615"/>
      <c r="BL36" s="1598" t="s">
        <v>30</v>
      </c>
      <c r="BM36" s="1610">
        <v>88</v>
      </c>
      <c r="BN36" s="1610">
        <v>1840</v>
      </c>
      <c r="BO36" s="1609">
        <f t="shared" si="24"/>
        <v>0.04782608695652174</v>
      </c>
      <c r="BP36" s="1612">
        <f t="shared" si="25"/>
        <v>20</v>
      </c>
      <c r="BQ36" s="1604"/>
      <c r="BR36" s="1"/>
      <c r="BS36" s="1598" t="s">
        <v>30</v>
      </c>
      <c r="BT36" s="1612">
        <v>484</v>
      </c>
      <c r="BU36" s="5">
        <v>45699</v>
      </c>
      <c r="BV36" s="5">
        <v>45639</v>
      </c>
      <c r="BW36" s="1604">
        <v>23966</v>
      </c>
      <c r="BX36" s="1612">
        <f t="shared" si="26"/>
        <v>23997.507263524618</v>
      </c>
      <c r="BY36" s="1616">
        <f t="shared" si="27"/>
        <v>2.0168761475308035</v>
      </c>
      <c r="BZ36" s="1610">
        <f t="shared" si="28"/>
        <v>42</v>
      </c>
      <c r="CA36" s="1604"/>
      <c r="CB36" s="1617" t="s">
        <v>30</v>
      </c>
      <c r="CC36" s="1618">
        <v>3675</v>
      </c>
      <c r="CD36" s="1618">
        <v>651</v>
      </c>
      <c r="CE36" s="1570">
        <f t="shared" si="29"/>
        <v>0.17714285714285713</v>
      </c>
      <c r="CF36" s="1568">
        <f t="shared" si="30"/>
        <v>8</v>
      </c>
      <c r="CG36" s="1617" t="s">
        <v>30</v>
      </c>
      <c r="CH36" s="1619">
        <f t="shared" si="31"/>
        <v>0.5611235451547342</v>
      </c>
      <c r="CI36" s="1568">
        <f t="shared" si="32"/>
        <v>12</v>
      </c>
      <c r="CJ36" s="1619">
        <f t="shared" si="39"/>
        <v>0.5075704232845827</v>
      </c>
      <c r="CK36" s="1568">
        <f t="shared" si="34"/>
        <v>7</v>
      </c>
      <c r="CL36" s="1620">
        <f t="shared" si="40"/>
        <v>0.5298842240638124</v>
      </c>
      <c r="CM36" s="1621">
        <f t="shared" si="36"/>
        <v>3</v>
      </c>
      <c r="CO36" s="1622">
        <v>0.5800105156248924</v>
      </c>
      <c r="CP36" s="1623">
        <v>4</v>
      </c>
    </row>
    <row r="37" spans="1:94" s="1617" customFormat="1" ht="10.5" customHeight="1">
      <c r="A37" s="1598" t="s">
        <v>27</v>
      </c>
      <c r="B37" s="1599" t="s">
        <v>85</v>
      </c>
      <c r="C37" s="1600">
        <v>5923</v>
      </c>
      <c r="D37" s="1601">
        <v>5381</v>
      </c>
      <c r="E37" s="1602">
        <v>13051</v>
      </c>
      <c r="F37" s="1603">
        <f aca="true" t="shared" si="41" ref="F37:F55">E37/D37</f>
        <v>2.425385616056495</v>
      </c>
      <c r="G37" s="1604"/>
      <c r="H37" s="1604"/>
      <c r="I37" s="1605">
        <v>1013296</v>
      </c>
      <c r="J37" s="1606">
        <f aca="true" t="shared" si="42" ref="J37:J55">I37*1000/C37</f>
        <v>171078.16984636165</v>
      </c>
      <c r="K37" s="1607">
        <f aca="true" t="shared" si="43" ref="K37:K54">RANK(J37,J$5:J$54,1)</f>
        <v>37</v>
      </c>
      <c r="L37" s="1608"/>
      <c r="M37" s="1608"/>
      <c r="N37" s="1598" t="s">
        <v>27</v>
      </c>
      <c r="O37" s="1605">
        <v>579372</v>
      </c>
      <c r="P37" s="1606">
        <f aca="true" t="shared" si="44" ref="P37:P55">O37*1000/C37</f>
        <v>97817.32230288706</v>
      </c>
      <c r="Q37" s="1607">
        <f aca="true" t="shared" si="45" ref="Q37:Q54">RANK(P37,P$5:P$54,1)</f>
        <v>38</v>
      </c>
      <c r="R37" s="1609">
        <f aca="true" t="shared" si="46" ref="R37:R55">O37/AI37</f>
        <v>0.5960126738540038</v>
      </c>
      <c r="S37" s="1604"/>
      <c r="T37" s="1598" t="s">
        <v>27</v>
      </c>
      <c r="U37" s="1605">
        <v>112025</v>
      </c>
      <c r="V37" s="1607">
        <f aca="true" t="shared" si="47" ref="V37:V55">U37*1000/C37</f>
        <v>18913.55731892622</v>
      </c>
      <c r="W37" s="1607">
        <f aca="true" t="shared" si="48" ref="W37:W54">RANK(V37,V$5:V$54,1)</f>
        <v>27</v>
      </c>
      <c r="X37" s="1609">
        <f aca="true" t="shared" si="49" ref="X37:X55">U37/AI37</f>
        <v>0.11524257262776726</v>
      </c>
      <c r="Y37" s="1605">
        <f aca="true" t="shared" si="50" ref="Y37:Y54">RANK(X37,X$5:X$54,0)</f>
        <v>38</v>
      </c>
      <c r="Z37" s="1608"/>
      <c r="AA37" s="1598" t="s">
        <v>27</v>
      </c>
      <c r="AB37" s="1605">
        <v>126947</v>
      </c>
      <c r="AC37" s="1607">
        <f aca="true" t="shared" si="51" ref="AC37:AC55">AB37*1000/C37</f>
        <v>21432.88873881479</v>
      </c>
      <c r="AD37" s="1607">
        <f aca="true" t="shared" si="52" ref="AD37:AD54">RANK(AC37,AC$5:AC$54,1)</f>
        <v>43</v>
      </c>
      <c r="AE37" s="1609">
        <f aca="true" t="shared" si="53" ref="AE37:AE55">AB37/AI37</f>
        <v>0.13059316105670316</v>
      </c>
      <c r="AF37" s="1608">
        <f aca="true" t="shared" si="54" ref="AF37:AF54">RANK(AE37,AE$5:AE$54,1)</f>
        <v>44</v>
      </c>
      <c r="AG37" s="1608"/>
      <c r="AH37" s="1598" t="s">
        <v>27</v>
      </c>
      <c r="AI37" s="1607">
        <v>972080</v>
      </c>
      <c r="AJ37" s="1607">
        <f aca="true" t="shared" si="55" ref="AJ37:AJ55">AI37*1000/C37</f>
        <v>164119.53401992234</v>
      </c>
      <c r="AK37" s="1607">
        <f aca="true" t="shared" si="56" ref="AK37:AK54">RANK(AJ37,AJ$5:AJ$54,1)</f>
        <v>37</v>
      </c>
      <c r="AL37" s="1608"/>
      <c r="AM37" s="1608"/>
      <c r="AN37" s="1598" t="s">
        <v>27</v>
      </c>
      <c r="AO37" s="1610">
        <v>0</v>
      </c>
      <c r="AP37" s="1610">
        <v>450</v>
      </c>
      <c r="AQ37" s="1611">
        <f t="shared" si="37"/>
        <v>0</v>
      </c>
      <c r="AR37" s="1612">
        <f t="shared" si="38"/>
        <v>1</v>
      </c>
      <c r="AS37" s="1604"/>
      <c r="AT37" s="1613" t="s">
        <v>27</v>
      </c>
      <c r="AU37" s="1610">
        <v>0</v>
      </c>
      <c r="AV37" s="1610">
        <v>1410</v>
      </c>
      <c r="AW37" s="1611">
        <f aca="true" t="shared" si="57" ref="AW37:AW55">AU37/AV37</f>
        <v>0</v>
      </c>
      <c r="AX37" s="1612">
        <f aca="true" t="shared" si="58" ref="AX37:AX54">RANK(AW37,AW$5:AW$54,1)</f>
        <v>1</v>
      </c>
      <c r="AY37" s="1604"/>
      <c r="AZ37" s="1614" t="s">
        <v>27</v>
      </c>
      <c r="BA37" s="1610">
        <v>2</v>
      </c>
      <c r="BB37" s="1610">
        <v>119</v>
      </c>
      <c r="BC37" s="1611">
        <f aca="true" t="shared" si="59" ref="BC37:BC55">BA37/BB37</f>
        <v>0.01680672268907563</v>
      </c>
      <c r="BD37" s="1612">
        <f aca="true" t="shared" si="60" ref="BD37:BD54">RANK(BC37,BC$5:BC$54,1)</f>
        <v>16</v>
      </c>
      <c r="BE37" s="1"/>
      <c r="BF37" s="1598" t="s">
        <v>27</v>
      </c>
      <c r="BG37" s="1610">
        <v>64</v>
      </c>
      <c r="BH37" s="1610">
        <v>117</v>
      </c>
      <c r="BI37" s="1609">
        <f aca="true" t="shared" si="61" ref="BI37:BI55">BG37/BH37</f>
        <v>0.5470085470085471</v>
      </c>
      <c r="BJ37" s="1612">
        <f aca="true" t="shared" si="62" ref="BJ37:BJ54">RANK(BI37,BI$5:BI$54,1)</f>
        <v>37</v>
      </c>
      <c r="BK37" s="1615"/>
      <c r="BL37" s="1598" t="s">
        <v>27</v>
      </c>
      <c r="BM37" s="1610">
        <v>0</v>
      </c>
      <c r="BN37" s="1610">
        <v>1410</v>
      </c>
      <c r="BO37" s="1609">
        <f aca="true" t="shared" si="63" ref="BO37:BO55">BM37/BN37</f>
        <v>0</v>
      </c>
      <c r="BP37" s="1612">
        <f aca="true" t="shared" si="64" ref="BP37:BP54">RANK(BO37,BO$5:BO$54,1)</f>
        <v>1</v>
      </c>
      <c r="BQ37" s="1604"/>
      <c r="BR37" s="1"/>
      <c r="BS37" s="1598" t="s">
        <v>27</v>
      </c>
      <c r="BT37" s="1612">
        <v>432</v>
      </c>
      <c r="BU37" s="5">
        <v>35064</v>
      </c>
      <c r="BV37" s="5">
        <v>34390</v>
      </c>
      <c r="BW37" s="1604">
        <v>20776</v>
      </c>
      <c r="BX37" s="1612">
        <f aca="true" t="shared" si="65" ref="BX37:BX54">BW37*BU37/BV37</f>
        <v>21183.18301831928</v>
      </c>
      <c r="BY37" s="1616">
        <f aca="true" t="shared" si="66" ref="BY37:BY55">BT37*100/BX37</f>
        <v>2.0393535741366398</v>
      </c>
      <c r="BZ37" s="1610">
        <f aca="true" t="shared" si="67" ref="BZ37:BZ54">RANK(BY37,BY$5:BY$54,1)</f>
        <v>43</v>
      </c>
      <c r="CA37" s="1604"/>
      <c r="CB37" s="1617" t="s">
        <v>27</v>
      </c>
      <c r="CC37" s="1618">
        <v>1810</v>
      </c>
      <c r="CD37" s="1618">
        <v>71</v>
      </c>
      <c r="CE37" s="1570">
        <f aca="true" t="shared" si="68" ref="CE37:CE55">CD37/CC37</f>
        <v>0.039226519337016576</v>
      </c>
      <c r="CF37" s="1568">
        <f aca="true" t="shared" si="69" ref="CF37:CF54">RANK(CE37,CE$5:CE$54,1)</f>
        <v>1</v>
      </c>
      <c r="CG37" s="1617" t="s">
        <v>27</v>
      </c>
      <c r="CH37" s="1619">
        <f aca="true" t="shared" si="70" ref="CH37:CH55">((J37/J$55+P37/P$55+V37/V$55+AC37/AC$55+AJ37/AJ$55)/5)*(F$55/F37)</f>
        <v>1.4729585096152207</v>
      </c>
      <c r="CI37" s="1568">
        <f aca="true" t="shared" si="71" ref="CI37:CI54">RANK(CH37,CH$5:CH$54,1)</f>
        <v>39</v>
      </c>
      <c r="CJ37" s="1619">
        <f t="shared" si="39"/>
        <v>0.428995832151581</v>
      </c>
      <c r="CK37" s="1568">
        <f aca="true" t="shared" si="72" ref="CK37:CK54">RANK(CJ37,CJ$5:CJ$54,1)</f>
        <v>3</v>
      </c>
      <c r="CL37" s="1620">
        <f t="shared" si="40"/>
        <v>0.8639802810947641</v>
      </c>
      <c r="CM37" s="1621">
        <f aca="true" t="shared" si="73" ref="CM37:CM54">RANK(CL37,CL$5:CL$54,1)</f>
        <v>20</v>
      </c>
      <c r="CO37" s="1622">
        <v>0.6713716602985643</v>
      </c>
      <c r="CP37" s="1623">
        <v>9</v>
      </c>
    </row>
    <row r="38" spans="1:94" s="1617" customFormat="1" ht="10.5" customHeight="1">
      <c r="A38" s="1598" t="s">
        <v>31</v>
      </c>
      <c r="B38" s="1599" t="s">
        <v>86</v>
      </c>
      <c r="C38" s="1600">
        <v>15985</v>
      </c>
      <c r="D38" s="1601">
        <v>15549</v>
      </c>
      <c r="E38" s="1602">
        <v>39267</v>
      </c>
      <c r="F38" s="1603">
        <f t="shared" si="41"/>
        <v>2.5253714065213195</v>
      </c>
      <c r="G38" s="1604"/>
      <c r="H38" s="1604"/>
      <c r="I38" s="1605">
        <v>4789451.255</v>
      </c>
      <c r="J38" s="1606">
        <f t="shared" si="42"/>
        <v>299621.5986862684</v>
      </c>
      <c r="K38" s="1607">
        <f t="shared" si="43"/>
        <v>43</v>
      </c>
      <c r="L38" s="1608"/>
      <c r="M38" s="1608"/>
      <c r="N38" s="1598" t="s">
        <v>31</v>
      </c>
      <c r="O38" s="1605">
        <v>2562846</v>
      </c>
      <c r="P38" s="1606">
        <f t="shared" si="44"/>
        <v>160328.1826712543</v>
      </c>
      <c r="Q38" s="1607">
        <f t="shared" si="45"/>
        <v>43</v>
      </c>
      <c r="R38" s="1609">
        <f t="shared" si="46"/>
        <v>0.5213815646146571</v>
      </c>
      <c r="S38" s="1604"/>
      <c r="T38" s="1598" t="s">
        <v>31</v>
      </c>
      <c r="U38" s="1605">
        <v>1095822.255</v>
      </c>
      <c r="V38" s="1607">
        <f t="shared" si="47"/>
        <v>68553.15952455427</v>
      </c>
      <c r="W38" s="1607">
        <f t="shared" si="48"/>
        <v>46</v>
      </c>
      <c r="X38" s="1609">
        <f t="shared" si="49"/>
        <v>0.2229324437954765</v>
      </c>
      <c r="Y38" s="1605">
        <f t="shared" si="50"/>
        <v>15</v>
      </c>
      <c r="Z38" s="1608"/>
      <c r="AA38" s="1598" t="s">
        <v>31</v>
      </c>
      <c r="AB38" s="1605">
        <v>335425</v>
      </c>
      <c r="AC38" s="1607">
        <f t="shared" si="51"/>
        <v>20983.73475132937</v>
      </c>
      <c r="AD38" s="1607">
        <f t="shared" si="52"/>
        <v>42</v>
      </c>
      <c r="AE38" s="1609">
        <f t="shared" si="53"/>
        <v>0.06823836130257978</v>
      </c>
      <c r="AF38" s="1608">
        <f t="shared" si="54"/>
        <v>24</v>
      </c>
      <c r="AG38" s="1608"/>
      <c r="AH38" s="1598" t="s">
        <v>31</v>
      </c>
      <c r="AI38" s="1607">
        <v>4915490.255</v>
      </c>
      <c r="AJ38" s="1607">
        <f t="shared" si="55"/>
        <v>307506.4282139506</v>
      </c>
      <c r="AK38" s="1607">
        <f t="shared" si="56"/>
        <v>44</v>
      </c>
      <c r="AL38" s="1608"/>
      <c r="AM38" s="1608"/>
      <c r="AN38" s="1598" t="s">
        <v>31</v>
      </c>
      <c r="AO38" s="1610">
        <v>67</v>
      </c>
      <c r="AP38" s="1610">
        <v>837</v>
      </c>
      <c r="AQ38" s="1611">
        <f t="shared" si="37"/>
        <v>0.08004778972520908</v>
      </c>
      <c r="AR38" s="1612">
        <f t="shared" si="38"/>
        <v>45</v>
      </c>
      <c r="AS38" s="1604"/>
      <c r="AT38" s="1613" t="s">
        <v>31</v>
      </c>
      <c r="AU38" s="1610">
        <v>15</v>
      </c>
      <c r="AV38" s="1610">
        <v>1454</v>
      </c>
      <c r="AW38" s="1611">
        <f t="shared" si="57"/>
        <v>0.01031636863823934</v>
      </c>
      <c r="AX38" s="1612">
        <f t="shared" si="58"/>
        <v>34</v>
      </c>
      <c r="AY38" s="1604"/>
      <c r="AZ38" s="1614" t="s">
        <v>31</v>
      </c>
      <c r="BA38" s="1610">
        <v>101</v>
      </c>
      <c r="BB38" s="1610">
        <v>844</v>
      </c>
      <c r="BC38" s="1611">
        <f t="shared" si="59"/>
        <v>0.11966824644549763</v>
      </c>
      <c r="BD38" s="1612">
        <f t="shared" si="60"/>
        <v>44</v>
      </c>
      <c r="BE38" s="1"/>
      <c r="BF38" s="1598" t="s">
        <v>51</v>
      </c>
      <c r="BG38" s="1610">
        <v>444</v>
      </c>
      <c r="BH38" s="1610">
        <v>859</v>
      </c>
      <c r="BI38" s="1609">
        <f t="shared" si="61"/>
        <v>0.5168800931315483</v>
      </c>
      <c r="BJ38" s="1612">
        <f t="shared" si="62"/>
        <v>35</v>
      </c>
      <c r="BK38" s="1615"/>
      <c r="BL38" s="1598" t="s">
        <v>51</v>
      </c>
      <c r="BM38" s="1610">
        <v>427</v>
      </c>
      <c r="BN38" s="1610">
        <v>1534</v>
      </c>
      <c r="BO38" s="1609">
        <f t="shared" si="63"/>
        <v>0.27835723598435463</v>
      </c>
      <c r="BP38" s="1612">
        <f t="shared" si="64"/>
        <v>44</v>
      </c>
      <c r="BQ38" s="1604"/>
      <c r="BR38" s="1"/>
      <c r="BS38" s="1598" t="s">
        <v>104</v>
      </c>
      <c r="BT38" s="1612">
        <v>1456</v>
      </c>
      <c r="BU38" s="5">
        <v>201830</v>
      </c>
      <c r="BV38" s="5">
        <v>194884</v>
      </c>
      <c r="BW38" s="1604">
        <v>137521</v>
      </c>
      <c r="BX38" s="1612">
        <f t="shared" si="65"/>
        <v>142422.48429835183</v>
      </c>
      <c r="BY38" s="1616">
        <f t="shared" si="66"/>
        <v>1.0223104920357364</v>
      </c>
      <c r="BZ38" s="1610">
        <f t="shared" si="67"/>
        <v>6</v>
      </c>
      <c r="CA38" s="1604"/>
      <c r="CB38" s="1617" t="s">
        <v>104</v>
      </c>
      <c r="CC38" s="1618">
        <v>17391</v>
      </c>
      <c r="CD38" s="1618">
        <v>6625</v>
      </c>
      <c r="CE38" s="1570">
        <f t="shared" si="68"/>
        <v>0.38094416652291413</v>
      </c>
      <c r="CF38" s="1568">
        <f t="shared" si="69"/>
        <v>47</v>
      </c>
      <c r="CG38" s="1617" t="s">
        <v>104</v>
      </c>
      <c r="CH38" s="1619">
        <f t="shared" si="70"/>
        <v>2.434111619517298</v>
      </c>
      <c r="CI38" s="1568">
        <f t="shared" si="71"/>
        <v>44</v>
      </c>
      <c r="CJ38" s="1619">
        <f t="shared" si="39"/>
        <v>1.9532655784882726</v>
      </c>
      <c r="CK38" s="1568">
        <f t="shared" si="72"/>
        <v>44</v>
      </c>
      <c r="CL38" s="1620">
        <f t="shared" si="40"/>
        <v>2.1536180955837</v>
      </c>
      <c r="CM38" s="1621">
        <f t="shared" si="73"/>
        <v>45</v>
      </c>
      <c r="CO38" s="1622">
        <v>3.091807764447239</v>
      </c>
      <c r="CP38" s="1623">
        <v>48</v>
      </c>
    </row>
    <row r="39" spans="1:94" s="1617" customFormat="1" ht="10.5" customHeight="1">
      <c r="A39" s="1598" t="s">
        <v>34</v>
      </c>
      <c r="B39" s="1599" t="s">
        <v>87</v>
      </c>
      <c r="C39" s="1600">
        <v>22435</v>
      </c>
      <c r="D39" s="1601">
        <v>19266</v>
      </c>
      <c r="E39" s="1602">
        <v>48888</v>
      </c>
      <c r="F39" s="1603">
        <f t="shared" si="41"/>
        <v>2.5375272500778574</v>
      </c>
      <c r="G39" s="1604"/>
      <c r="H39" s="1604"/>
      <c r="I39" s="1605">
        <v>3144076</v>
      </c>
      <c r="J39" s="1606">
        <f t="shared" si="42"/>
        <v>140141.56451972364</v>
      </c>
      <c r="K39" s="1607">
        <f t="shared" si="43"/>
        <v>33</v>
      </c>
      <c r="L39" s="1608"/>
      <c r="M39" s="1608"/>
      <c r="N39" s="1598" t="s">
        <v>34</v>
      </c>
      <c r="O39" s="1605">
        <v>1727293</v>
      </c>
      <c r="P39" s="1606">
        <f t="shared" si="44"/>
        <v>76990.99621127702</v>
      </c>
      <c r="Q39" s="1607">
        <f t="shared" si="45"/>
        <v>34</v>
      </c>
      <c r="R39" s="1609">
        <f t="shared" si="46"/>
        <v>0.5918411051126123</v>
      </c>
      <c r="S39" s="1604"/>
      <c r="T39" s="1598" t="s">
        <v>34</v>
      </c>
      <c r="U39" s="1605">
        <v>414787</v>
      </c>
      <c r="V39" s="1607">
        <f t="shared" si="47"/>
        <v>18488.38867840428</v>
      </c>
      <c r="W39" s="1607">
        <f t="shared" si="48"/>
        <v>25</v>
      </c>
      <c r="X39" s="1609">
        <f t="shared" si="49"/>
        <v>0.142122961458389</v>
      </c>
      <c r="Y39" s="1605">
        <f t="shared" si="50"/>
        <v>32</v>
      </c>
      <c r="Z39" s="1608"/>
      <c r="AA39" s="1598" t="s">
        <v>34</v>
      </c>
      <c r="AB39" s="1605">
        <v>195048</v>
      </c>
      <c r="AC39" s="1607">
        <f t="shared" si="51"/>
        <v>8693.915756630266</v>
      </c>
      <c r="AD39" s="1607">
        <f t="shared" si="52"/>
        <v>26</v>
      </c>
      <c r="AE39" s="1609">
        <f t="shared" si="53"/>
        <v>0.06683140837715709</v>
      </c>
      <c r="AF39" s="1608">
        <f t="shared" si="54"/>
        <v>23</v>
      </c>
      <c r="AG39" s="1608"/>
      <c r="AH39" s="1598" t="s">
        <v>34</v>
      </c>
      <c r="AI39" s="1607">
        <v>2918508</v>
      </c>
      <c r="AJ39" s="1607">
        <f t="shared" si="55"/>
        <v>130087.27434811679</v>
      </c>
      <c r="AK39" s="1607">
        <f t="shared" si="56"/>
        <v>31</v>
      </c>
      <c r="AL39" s="1608"/>
      <c r="AM39" s="1608"/>
      <c r="AN39" s="1598" t="s">
        <v>34</v>
      </c>
      <c r="AO39" s="1610">
        <v>0</v>
      </c>
      <c r="AP39" s="1610">
        <v>723</v>
      </c>
      <c r="AQ39" s="1611">
        <f t="shared" si="37"/>
        <v>0</v>
      </c>
      <c r="AR39" s="1612">
        <f t="shared" si="38"/>
        <v>1</v>
      </c>
      <c r="AS39" s="1604"/>
      <c r="AT39" s="1613" t="s">
        <v>34</v>
      </c>
      <c r="AU39" s="1610">
        <v>1</v>
      </c>
      <c r="AV39" s="1610">
        <v>1965</v>
      </c>
      <c r="AW39" s="1611">
        <f t="shared" si="57"/>
        <v>0.0005089058524173028</v>
      </c>
      <c r="AX39" s="1612">
        <f t="shared" si="58"/>
        <v>10</v>
      </c>
      <c r="AY39" s="1604"/>
      <c r="AZ39" s="1614" t="s">
        <v>34</v>
      </c>
      <c r="BA39" s="1610">
        <v>9</v>
      </c>
      <c r="BB39" s="1610">
        <v>850</v>
      </c>
      <c r="BC39" s="1611">
        <f t="shared" si="59"/>
        <v>0.010588235294117647</v>
      </c>
      <c r="BD39" s="1612">
        <f t="shared" si="60"/>
        <v>13</v>
      </c>
      <c r="BE39" s="2"/>
      <c r="BF39" s="1598" t="s">
        <v>34</v>
      </c>
      <c r="BG39" s="1610">
        <v>546</v>
      </c>
      <c r="BH39" s="1610">
        <v>850</v>
      </c>
      <c r="BI39" s="1609">
        <f t="shared" si="61"/>
        <v>0.6423529411764706</v>
      </c>
      <c r="BJ39" s="1612">
        <f t="shared" si="62"/>
        <v>44</v>
      </c>
      <c r="BK39" s="1625"/>
      <c r="BL39" s="1598" t="s">
        <v>34</v>
      </c>
      <c r="BM39" s="1610">
        <v>274</v>
      </c>
      <c r="BN39" s="1610">
        <v>1967</v>
      </c>
      <c r="BO39" s="1609">
        <f t="shared" si="63"/>
        <v>0.1392984239959329</v>
      </c>
      <c r="BP39" s="1612">
        <f t="shared" si="64"/>
        <v>37</v>
      </c>
      <c r="BQ39" s="1604"/>
      <c r="BR39" s="2"/>
      <c r="BS39" s="1598" t="s">
        <v>34</v>
      </c>
      <c r="BT39" s="1612">
        <v>1238</v>
      </c>
      <c r="BU39" s="6">
        <v>189748</v>
      </c>
      <c r="BV39" s="6">
        <v>190362</v>
      </c>
      <c r="BW39" s="1604">
        <v>110491</v>
      </c>
      <c r="BX39" s="1612">
        <f t="shared" si="65"/>
        <v>110134.61861085721</v>
      </c>
      <c r="BY39" s="1616">
        <f t="shared" si="66"/>
        <v>1.1240788914648825</v>
      </c>
      <c r="BZ39" s="1610">
        <f t="shared" si="67"/>
        <v>12</v>
      </c>
      <c r="CA39" s="1604"/>
      <c r="CB39" s="1617" t="s">
        <v>34</v>
      </c>
      <c r="CC39" s="1618">
        <v>30559</v>
      </c>
      <c r="CD39" s="1618">
        <v>7112</v>
      </c>
      <c r="CE39" s="1570">
        <f t="shared" si="68"/>
        <v>0.23273012860368467</v>
      </c>
      <c r="CF39" s="1568">
        <f t="shared" si="69"/>
        <v>23</v>
      </c>
      <c r="CG39" s="1617" t="s">
        <v>34</v>
      </c>
      <c r="CH39" s="1619">
        <f t="shared" si="70"/>
        <v>0.9719866438398885</v>
      </c>
      <c r="CI39" s="1568">
        <f t="shared" si="71"/>
        <v>25</v>
      </c>
      <c r="CJ39" s="1619">
        <f t="shared" si="39"/>
        <v>0.6583232800503103</v>
      </c>
      <c r="CK39" s="1568">
        <f t="shared" si="72"/>
        <v>15</v>
      </c>
      <c r="CL39" s="1620">
        <f t="shared" si="40"/>
        <v>0.7890163482959679</v>
      </c>
      <c r="CM39" s="1621">
        <f t="shared" si="73"/>
        <v>17</v>
      </c>
      <c r="CO39" s="1622">
        <v>0.7996120694138398</v>
      </c>
      <c r="CP39" s="1623">
        <v>16</v>
      </c>
    </row>
    <row r="40" spans="1:94" s="1617" customFormat="1" ht="10.5" customHeight="1">
      <c r="A40" s="1598" t="s">
        <v>35</v>
      </c>
      <c r="B40" s="1599" t="s">
        <v>88</v>
      </c>
      <c r="C40" s="1600">
        <v>13391</v>
      </c>
      <c r="D40" s="1601">
        <v>12287</v>
      </c>
      <c r="E40" s="1602">
        <v>30061</v>
      </c>
      <c r="F40" s="1603">
        <f t="shared" si="41"/>
        <v>2.4465695450476113</v>
      </c>
      <c r="G40" s="1604"/>
      <c r="H40" s="1604"/>
      <c r="I40" s="1605">
        <v>2017202</v>
      </c>
      <c r="J40" s="1606">
        <f t="shared" si="42"/>
        <v>150638.6378911209</v>
      </c>
      <c r="K40" s="1607">
        <f t="shared" si="43"/>
        <v>34</v>
      </c>
      <c r="L40" s="1608"/>
      <c r="M40" s="1608"/>
      <c r="N40" s="1598" t="s">
        <v>107</v>
      </c>
      <c r="O40" s="1605">
        <v>657233</v>
      </c>
      <c r="P40" s="1606">
        <f t="shared" si="44"/>
        <v>49080.203121499515</v>
      </c>
      <c r="Q40" s="1607">
        <f t="shared" si="45"/>
        <v>16</v>
      </c>
      <c r="R40" s="1609">
        <f t="shared" si="46"/>
        <v>0.3373428857690744</v>
      </c>
      <c r="S40" s="1604"/>
      <c r="T40" s="1598" t="s">
        <v>107</v>
      </c>
      <c r="U40" s="1605">
        <v>197102</v>
      </c>
      <c r="V40" s="1607">
        <f t="shared" si="47"/>
        <v>14718.990366664177</v>
      </c>
      <c r="W40" s="1607">
        <f t="shared" si="48"/>
        <v>17</v>
      </c>
      <c r="X40" s="1609">
        <f t="shared" si="49"/>
        <v>0.10116801419109525</v>
      </c>
      <c r="Y40" s="1605">
        <f t="shared" si="50"/>
        <v>43</v>
      </c>
      <c r="Z40" s="1608"/>
      <c r="AA40" s="1598" t="s">
        <v>107</v>
      </c>
      <c r="AB40" s="1605">
        <v>97780</v>
      </c>
      <c r="AC40" s="1607">
        <f t="shared" si="51"/>
        <v>7301.919199462325</v>
      </c>
      <c r="AD40" s="1607">
        <f t="shared" si="52"/>
        <v>24</v>
      </c>
      <c r="AE40" s="1609">
        <f t="shared" si="53"/>
        <v>0.050188270172830785</v>
      </c>
      <c r="AF40" s="1608">
        <f t="shared" si="54"/>
        <v>14</v>
      </c>
      <c r="AG40" s="1608"/>
      <c r="AH40" s="1598" t="s">
        <v>107</v>
      </c>
      <c r="AI40" s="1607">
        <v>1948264</v>
      </c>
      <c r="AJ40" s="1607">
        <f t="shared" si="55"/>
        <v>145490.55335673213</v>
      </c>
      <c r="AK40" s="1607">
        <f t="shared" si="56"/>
        <v>34</v>
      </c>
      <c r="AL40" s="1608"/>
      <c r="AM40" s="1608"/>
      <c r="AN40" s="1598" t="s">
        <v>107</v>
      </c>
      <c r="AO40" s="1610">
        <v>7</v>
      </c>
      <c r="AP40" s="1610">
        <v>681</v>
      </c>
      <c r="AQ40" s="1611">
        <f t="shared" si="37"/>
        <v>0.010279001468428781</v>
      </c>
      <c r="AR40" s="1612">
        <f t="shared" si="38"/>
        <v>28</v>
      </c>
      <c r="AS40" s="1604"/>
      <c r="AT40" s="1613" t="s">
        <v>107</v>
      </c>
      <c r="AU40" s="1610">
        <v>60</v>
      </c>
      <c r="AV40" s="1610">
        <v>2318</v>
      </c>
      <c r="AW40" s="1611">
        <f t="shared" si="57"/>
        <v>0.025884383088869714</v>
      </c>
      <c r="AX40" s="1612">
        <f t="shared" si="58"/>
        <v>45</v>
      </c>
      <c r="AY40" s="1604"/>
      <c r="AZ40" s="1614" t="s">
        <v>107</v>
      </c>
      <c r="BA40" s="1610">
        <v>27</v>
      </c>
      <c r="BB40" s="1610">
        <v>249</v>
      </c>
      <c r="BC40" s="1611">
        <f t="shared" si="59"/>
        <v>0.10843373493975904</v>
      </c>
      <c r="BD40" s="1612">
        <f t="shared" si="60"/>
        <v>43</v>
      </c>
      <c r="BE40" s="1"/>
      <c r="BF40" s="1598" t="s">
        <v>35</v>
      </c>
      <c r="BG40" s="1610">
        <v>86</v>
      </c>
      <c r="BH40" s="1610">
        <v>249</v>
      </c>
      <c r="BI40" s="1609">
        <f t="shared" si="61"/>
        <v>0.3453815261044177</v>
      </c>
      <c r="BJ40" s="1612">
        <f t="shared" si="62"/>
        <v>13</v>
      </c>
      <c r="BK40" s="1615"/>
      <c r="BL40" s="1598" t="s">
        <v>35</v>
      </c>
      <c r="BM40" s="1610">
        <v>63</v>
      </c>
      <c r="BN40" s="1610">
        <v>2312</v>
      </c>
      <c r="BO40" s="1609">
        <f t="shared" si="63"/>
        <v>0.027249134948096887</v>
      </c>
      <c r="BP40" s="1612">
        <f t="shared" si="64"/>
        <v>17</v>
      </c>
      <c r="BQ40" s="1604"/>
      <c r="BR40" s="1"/>
      <c r="BS40" s="1598" t="s">
        <v>107</v>
      </c>
      <c r="BT40" s="1612">
        <v>765</v>
      </c>
      <c r="BU40" s="5">
        <v>69833</v>
      </c>
      <c r="BV40" s="5">
        <v>69196</v>
      </c>
      <c r="BW40" s="1604">
        <v>47019</v>
      </c>
      <c r="BX40" s="1612">
        <f t="shared" si="65"/>
        <v>47451.84442742355</v>
      </c>
      <c r="BY40" s="1616">
        <f t="shared" si="66"/>
        <v>1.6121607267975622</v>
      </c>
      <c r="BZ40" s="1610">
        <f t="shared" si="67"/>
        <v>34</v>
      </c>
      <c r="CA40" s="1604"/>
      <c r="CB40" s="1617" t="s">
        <v>107</v>
      </c>
      <c r="CC40" s="1618">
        <v>23666</v>
      </c>
      <c r="CD40" s="1618">
        <v>7359</v>
      </c>
      <c r="CE40" s="1570">
        <f t="shared" si="68"/>
        <v>0.31095242119496325</v>
      </c>
      <c r="CF40" s="1568">
        <f t="shared" si="69"/>
        <v>42</v>
      </c>
      <c r="CG40" s="1617" t="s">
        <v>107</v>
      </c>
      <c r="CH40" s="1619">
        <f t="shared" si="70"/>
        <v>0.9013862296593613</v>
      </c>
      <c r="CI40" s="1568">
        <f t="shared" si="71"/>
        <v>23</v>
      </c>
      <c r="CJ40" s="1619">
        <f t="shared" si="39"/>
        <v>1.341338069953602</v>
      </c>
      <c r="CK40" s="1568">
        <f t="shared" si="72"/>
        <v>35</v>
      </c>
      <c r="CL40" s="1620">
        <f t="shared" si="40"/>
        <v>1.158024803164335</v>
      </c>
      <c r="CM40" s="1621">
        <f t="shared" si="73"/>
        <v>33</v>
      </c>
      <c r="CO40" s="1622">
        <v>0.9153361359666213</v>
      </c>
      <c r="CP40" s="1623">
        <v>24</v>
      </c>
    </row>
    <row r="41" spans="1:94" s="1617" customFormat="1" ht="10.5" customHeight="1">
      <c r="A41" s="1598" t="s">
        <v>36</v>
      </c>
      <c r="B41" s="1599" t="s">
        <v>89</v>
      </c>
      <c r="C41" s="1600">
        <v>12065</v>
      </c>
      <c r="D41" s="1601">
        <v>7532</v>
      </c>
      <c r="E41" s="1602">
        <v>18279</v>
      </c>
      <c r="F41" s="1603">
        <f t="shared" si="41"/>
        <v>2.4268454593733404</v>
      </c>
      <c r="G41" s="1604"/>
      <c r="H41" s="1604"/>
      <c r="I41" s="1605">
        <v>1499343</v>
      </c>
      <c r="J41" s="1606">
        <f t="shared" si="42"/>
        <v>124272.10940737672</v>
      </c>
      <c r="K41" s="1607">
        <f t="shared" si="43"/>
        <v>25</v>
      </c>
      <c r="L41" s="1608"/>
      <c r="M41" s="1608"/>
      <c r="N41" s="1598" t="s">
        <v>36</v>
      </c>
      <c r="O41" s="1605">
        <v>599761</v>
      </c>
      <c r="P41" s="1606">
        <f t="shared" si="44"/>
        <v>49710.816411106505</v>
      </c>
      <c r="Q41" s="1607">
        <f t="shared" si="45"/>
        <v>17</v>
      </c>
      <c r="R41" s="1609">
        <f t="shared" si="46"/>
        <v>0.5776163445814368</v>
      </c>
      <c r="S41" s="1604"/>
      <c r="T41" s="1598" t="s">
        <v>36</v>
      </c>
      <c r="U41" s="1605">
        <v>235119</v>
      </c>
      <c r="V41" s="1607">
        <f t="shared" si="47"/>
        <v>19487.69167012018</v>
      </c>
      <c r="W41" s="1607">
        <f t="shared" si="48"/>
        <v>28</v>
      </c>
      <c r="X41" s="1609">
        <f t="shared" si="49"/>
        <v>0.22643782660366857</v>
      </c>
      <c r="Y41" s="1605">
        <f t="shared" si="50"/>
        <v>13</v>
      </c>
      <c r="Z41" s="1608"/>
      <c r="AA41" s="1598" t="s">
        <v>36</v>
      </c>
      <c r="AB41" s="1605">
        <v>107878</v>
      </c>
      <c r="AC41" s="1607">
        <f t="shared" si="51"/>
        <v>8941.400745959387</v>
      </c>
      <c r="AD41" s="1607">
        <f t="shared" si="52"/>
        <v>27</v>
      </c>
      <c r="AE41" s="1609">
        <f t="shared" si="53"/>
        <v>0.10389487816106123</v>
      </c>
      <c r="AF41" s="1608">
        <f t="shared" si="54"/>
        <v>38</v>
      </c>
      <c r="AG41" s="1608"/>
      <c r="AH41" s="1598" t="s">
        <v>36</v>
      </c>
      <c r="AI41" s="1607">
        <v>1038338</v>
      </c>
      <c r="AJ41" s="1607">
        <f t="shared" si="55"/>
        <v>86061.99751346871</v>
      </c>
      <c r="AK41" s="1607">
        <f t="shared" si="56"/>
        <v>15</v>
      </c>
      <c r="AL41" s="1608"/>
      <c r="AM41" s="1608"/>
      <c r="AN41" s="1598" t="s">
        <v>36</v>
      </c>
      <c r="AO41" s="1610">
        <v>0</v>
      </c>
      <c r="AP41" s="1610">
        <v>554</v>
      </c>
      <c r="AQ41" s="1611">
        <f t="shared" si="37"/>
        <v>0</v>
      </c>
      <c r="AR41" s="1612">
        <f t="shared" si="38"/>
        <v>1</v>
      </c>
      <c r="AS41" s="1604"/>
      <c r="AT41" s="1613" t="s">
        <v>36</v>
      </c>
      <c r="AU41" s="1610">
        <v>11</v>
      </c>
      <c r="AV41" s="1610">
        <v>2776</v>
      </c>
      <c r="AW41" s="1611">
        <f t="shared" si="57"/>
        <v>0.003962536023054755</v>
      </c>
      <c r="AX41" s="1612">
        <f t="shared" si="58"/>
        <v>26</v>
      </c>
      <c r="AY41" s="1604"/>
      <c r="AZ41" s="1614" t="s">
        <v>36</v>
      </c>
      <c r="BA41" s="1610">
        <v>0</v>
      </c>
      <c r="BB41" s="1610">
        <v>172</v>
      </c>
      <c r="BC41" s="1611">
        <f t="shared" si="59"/>
        <v>0</v>
      </c>
      <c r="BD41" s="1612">
        <f t="shared" si="60"/>
        <v>1</v>
      </c>
      <c r="BE41" s="1"/>
      <c r="BF41" s="1598" t="s">
        <v>36</v>
      </c>
      <c r="BG41" s="1610">
        <v>78</v>
      </c>
      <c r="BH41" s="1610">
        <v>172</v>
      </c>
      <c r="BI41" s="1609">
        <f t="shared" si="61"/>
        <v>0.45348837209302323</v>
      </c>
      <c r="BJ41" s="1612">
        <f t="shared" si="62"/>
        <v>28</v>
      </c>
      <c r="BK41" s="1615"/>
      <c r="BL41" s="1598" t="s">
        <v>36</v>
      </c>
      <c r="BM41" s="1610">
        <v>195</v>
      </c>
      <c r="BN41" s="1610">
        <v>2786</v>
      </c>
      <c r="BO41" s="1609">
        <f t="shared" si="63"/>
        <v>0.06999282124910265</v>
      </c>
      <c r="BP41" s="1612">
        <f t="shared" si="64"/>
        <v>27</v>
      </c>
      <c r="BQ41" s="1604"/>
      <c r="BR41" s="1"/>
      <c r="BS41" s="1598" t="s">
        <v>36</v>
      </c>
      <c r="BT41" s="1612">
        <v>477</v>
      </c>
      <c r="BU41" s="5">
        <v>57379</v>
      </c>
      <c r="BV41" s="5">
        <v>57376</v>
      </c>
      <c r="BW41" s="1604">
        <v>35282</v>
      </c>
      <c r="BX41" s="1612">
        <f t="shared" si="65"/>
        <v>35283.84477830452</v>
      </c>
      <c r="BY41" s="1616">
        <f t="shared" si="66"/>
        <v>1.3518934883573113</v>
      </c>
      <c r="BZ41" s="1610">
        <f t="shared" si="67"/>
        <v>21</v>
      </c>
      <c r="CA41" s="1604"/>
      <c r="CB41" s="1617" t="s">
        <v>36</v>
      </c>
      <c r="CC41" s="1618">
        <v>6675</v>
      </c>
      <c r="CD41" s="1618">
        <v>1584</v>
      </c>
      <c r="CE41" s="1570">
        <f t="shared" si="68"/>
        <v>0.23730337078651687</v>
      </c>
      <c r="CF41" s="1568">
        <f t="shared" si="69"/>
        <v>26</v>
      </c>
      <c r="CG41" s="1617" t="s">
        <v>36</v>
      </c>
      <c r="CH41" s="1619">
        <f t="shared" si="70"/>
        <v>0.8570846311607454</v>
      </c>
      <c r="CI41" s="1568">
        <f t="shared" si="71"/>
        <v>21</v>
      </c>
      <c r="CJ41" s="1619">
        <f t="shared" si="39"/>
        <v>0.5728419233933432</v>
      </c>
      <c r="CK41" s="1568">
        <f t="shared" si="72"/>
        <v>12</v>
      </c>
      <c r="CL41" s="1620">
        <f t="shared" si="40"/>
        <v>0.6912763849630941</v>
      </c>
      <c r="CM41" s="1621">
        <f t="shared" si="73"/>
        <v>11</v>
      </c>
      <c r="CO41" s="1622">
        <v>0.6666836568617764</v>
      </c>
      <c r="CP41" s="1623">
        <v>8</v>
      </c>
    </row>
    <row r="42" spans="1:94" s="1617" customFormat="1" ht="10.5" customHeight="1">
      <c r="A42" s="1598" t="s">
        <v>37</v>
      </c>
      <c r="B42" s="1599" t="s">
        <v>90</v>
      </c>
      <c r="C42" s="1600">
        <v>43237</v>
      </c>
      <c r="D42" s="1601">
        <v>39843</v>
      </c>
      <c r="E42" s="1602">
        <v>88293</v>
      </c>
      <c r="F42" s="1603">
        <f t="shared" si="41"/>
        <v>2.216022889842632</v>
      </c>
      <c r="G42" s="1604"/>
      <c r="H42" s="1604"/>
      <c r="I42" s="1605">
        <v>5550976</v>
      </c>
      <c r="J42" s="1606">
        <f t="shared" si="42"/>
        <v>128384.85556352198</v>
      </c>
      <c r="K42" s="1607">
        <f t="shared" si="43"/>
        <v>29</v>
      </c>
      <c r="L42" s="1608"/>
      <c r="M42" s="1608"/>
      <c r="N42" s="1598" t="s">
        <v>37</v>
      </c>
      <c r="O42" s="1605">
        <v>2272207</v>
      </c>
      <c r="P42" s="1606">
        <f t="shared" si="44"/>
        <v>52552.37412401415</v>
      </c>
      <c r="Q42" s="1607">
        <f t="shared" si="45"/>
        <v>19</v>
      </c>
      <c r="R42" s="1609">
        <f t="shared" si="46"/>
        <v>0.42802756231312</v>
      </c>
      <c r="S42" s="1604"/>
      <c r="T42" s="1598" t="s">
        <v>37</v>
      </c>
      <c r="U42" s="1605">
        <v>1328258</v>
      </c>
      <c r="V42" s="1607">
        <f t="shared" si="47"/>
        <v>30720.401507967712</v>
      </c>
      <c r="W42" s="1607">
        <f t="shared" si="48"/>
        <v>38</v>
      </c>
      <c r="X42" s="1609">
        <f t="shared" si="49"/>
        <v>0.2502109331865011</v>
      </c>
      <c r="Y42" s="1605">
        <f t="shared" si="50"/>
        <v>8</v>
      </c>
      <c r="Z42" s="1608"/>
      <c r="AA42" s="1598" t="s">
        <v>37</v>
      </c>
      <c r="AB42" s="1605">
        <v>461560</v>
      </c>
      <c r="AC42" s="1607">
        <f t="shared" si="51"/>
        <v>10675.116219904248</v>
      </c>
      <c r="AD42" s="1607">
        <f t="shared" si="52"/>
        <v>30</v>
      </c>
      <c r="AE42" s="1609">
        <f t="shared" si="53"/>
        <v>0.08694648051926768</v>
      </c>
      <c r="AF42" s="1608">
        <f t="shared" si="54"/>
        <v>31</v>
      </c>
      <c r="AG42" s="1608"/>
      <c r="AH42" s="1598" t="s">
        <v>37</v>
      </c>
      <c r="AI42" s="1607">
        <v>5308553</v>
      </c>
      <c r="AJ42" s="1607">
        <f t="shared" si="55"/>
        <v>122778.01420080024</v>
      </c>
      <c r="AK42" s="1607">
        <f t="shared" si="56"/>
        <v>30</v>
      </c>
      <c r="AL42" s="1608"/>
      <c r="AM42" s="1608"/>
      <c r="AN42" s="1598" t="s">
        <v>37</v>
      </c>
      <c r="AO42" s="1610">
        <v>9</v>
      </c>
      <c r="AP42" s="1610">
        <v>1070</v>
      </c>
      <c r="AQ42" s="1611">
        <f t="shared" si="37"/>
        <v>0.008411214953271028</v>
      </c>
      <c r="AR42" s="1612">
        <f t="shared" si="38"/>
        <v>27</v>
      </c>
      <c r="AS42" s="1604"/>
      <c r="AT42" s="1613" t="s">
        <v>37</v>
      </c>
      <c r="AU42" s="1610">
        <v>20</v>
      </c>
      <c r="AV42" s="1610">
        <v>1937</v>
      </c>
      <c r="AW42" s="1611">
        <f t="shared" si="57"/>
        <v>0.010325245224574084</v>
      </c>
      <c r="AX42" s="1612">
        <f t="shared" si="58"/>
        <v>35</v>
      </c>
      <c r="AY42" s="1604"/>
      <c r="AZ42" s="1614" t="s">
        <v>37</v>
      </c>
      <c r="BA42" s="1610">
        <v>21</v>
      </c>
      <c r="BB42" s="1610">
        <v>673</v>
      </c>
      <c r="BC42" s="1611">
        <f t="shared" si="59"/>
        <v>0.031203566121842496</v>
      </c>
      <c r="BD42" s="1612">
        <f t="shared" si="60"/>
        <v>24</v>
      </c>
      <c r="BE42" s="1"/>
      <c r="BF42" s="1598" t="s">
        <v>37</v>
      </c>
      <c r="BG42" s="1610">
        <v>282</v>
      </c>
      <c r="BH42" s="1610">
        <v>687</v>
      </c>
      <c r="BI42" s="1609">
        <f t="shared" si="61"/>
        <v>0.4104803493449782</v>
      </c>
      <c r="BJ42" s="1612">
        <f t="shared" si="62"/>
        <v>18</v>
      </c>
      <c r="BK42" s="1615"/>
      <c r="BL42" s="1598" t="s">
        <v>37</v>
      </c>
      <c r="BM42" s="1610">
        <v>787</v>
      </c>
      <c r="BN42" s="1610">
        <v>1940</v>
      </c>
      <c r="BO42" s="1609">
        <f t="shared" si="63"/>
        <v>0.4056701030927835</v>
      </c>
      <c r="BP42" s="1612">
        <f t="shared" si="64"/>
        <v>49</v>
      </c>
      <c r="BQ42" s="1604"/>
      <c r="BR42" s="1"/>
      <c r="BS42" s="1598" t="s">
        <v>37</v>
      </c>
      <c r="BT42" s="1612">
        <v>1525</v>
      </c>
      <c r="BU42" s="5">
        <v>223738</v>
      </c>
      <c r="BV42" s="5">
        <v>224471</v>
      </c>
      <c r="BW42" s="1604">
        <v>108042</v>
      </c>
      <c r="BX42" s="1612">
        <f t="shared" si="65"/>
        <v>107689.19368648957</v>
      </c>
      <c r="BY42" s="1616">
        <f t="shared" si="66"/>
        <v>1.4161123765488115</v>
      </c>
      <c r="BZ42" s="1610">
        <f t="shared" si="67"/>
        <v>24</v>
      </c>
      <c r="CA42" s="1604"/>
      <c r="CB42" s="1617" t="s">
        <v>37</v>
      </c>
      <c r="CC42" s="1618">
        <v>23533</v>
      </c>
      <c r="CD42" s="1618">
        <v>9360</v>
      </c>
      <c r="CE42" s="1570">
        <f t="shared" si="68"/>
        <v>0.3977393447499256</v>
      </c>
      <c r="CF42" s="1568">
        <f t="shared" si="69"/>
        <v>49</v>
      </c>
      <c r="CG42" s="1617" t="s">
        <v>37</v>
      </c>
      <c r="CH42" s="1619">
        <f t="shared" si="70"/>
        <v>1.1769358764681501</v>
      </c>
      <c r="CI42" s="1568">
        <f t="shared" si="71"/>
        <v>35</v>
      </c>
      <c r="CJ42" s="1619">
        <f t="shared" si="39"/>
        <v>1.381258036553698</v>
      </c>
      <c r="CK42" s="1568">
        <f t="shared" si="72"/>
        <v>39</v>
      </c>
      <c r="CL42" s="1620">
        <f t="shared" si="40"/>
        <v>1.2961238031847195</v>
      </c>
      <c r="CM42" s="1621">
        <f t="shared" si="73"/>
        <v>36</v>
      </c>
      <c r="CO42" s="1622">
        <v>1.1889046629683235</v>
      </c>
      <c r="CP42" s="1623">
        <v>36</v>
      </c>
    </row>
    <row r="43" spans="1:94" s="1617" customFormat="1" ht="10.5" customHeight="1">
      <c r="A43" s="1598" t="s">
        <v>38</v>
      </c>
      <c r="B43" s="1599" t="s">
        <v>91</v>
      </c>
      <c r="C43" s="1600">
        <v>1104</v>
      </c>
      <c r="D43" s="1601">
        <v>1104</v>
      </c>
      <c r="E43" s="1602">
        <v>2908</v>
      </c>
      <c r="F43" s="1603">
        <f t="shared" si="41"/>
        <v>2.6340579710144927</v>
      </c>
      <c r="G43" s="1604"/>
      <c r="H43" s="1604"/>
      <c r="I43" s="1605">
        <v>608915</v>
      </c>
      <c r="J43" s="1606">
        <f t="shared" si="42"/>
        <v>551553.4420289855</v>
      </c>
      <c r="K43" s="1607">
        <f t="shared" si="43"/>
        <v>46</v>
      </c>
      <c r="L43" s="1608"/>
      <c r="M43" s="1608"/>
      <c r="N43" s="1598" t="s">
        <v>38</v>
      </c>
      <c r="O43" s="1605">
        <v>242039</v>
      </c>
      <c r="P43" s="1606">
        <f t="shared" si="44"/>
        <v>219238.22463768115</v>
      </c>
      <c r="Q43" s="1607">
        <f t="shared" si="45"/>
        <v>47</v>
      </c>
      <c r="R43" s="1609">
        <f t="shared" si="46"/>
        <v>0.5140305607764434</v>
      </c>
      <c r="S43" s="1604"/>
      <c r="T43" s="1598" t="s">
        <v>38</v>
      </c>
      <c r="U43" s="1605">
        <v>94301</v>
      </c>
      <c r="V43" s="1607">
        <f t="shared" si="47"/>
        <v>85417.57246376811</v>
      </c>
      <c r="W43" s="1607">
        <f t="shared" si="48"/>
        <v>48</v>
      </c>
      <c r="X43" s="1609">
        <f t="shared" si="49"/>
        <v>0.20027184012402705</v>
      </c>
      <c r="Y43" s="1605">
        <f t="shared" si="50"/>
        <v>20</v>
      </c>
      <c r="Z43" s="1608"/>
      <c r="AA43" s="1598" t="s">
        <v>38</v>
      </c>
      <c r="AB43" s="1605">
        <v>24061</v>
      </c>
      <c r="AC43" s="1607">
        <f t="shared" si="51"/>
        <v>21794.384057971016</v>
      </c>
      <c r="AD43" s="1607">
        <f t="shared" si="52"/>
        <v>44</v>
      </c>
      <c r="AE43" s="1609">
        <f t="shared" si="53"/>
        <v>0.051099572064179755</v>
      </c>
      <c r="AF43" s="1608">
        <f t="shared" si="54"/>
        <v>16</v>
      </c>
      <c r="AG43" s="1608"/>
      <c r="AH43" s="1598" t="s">
        <v>38</v>
      </c>
      <c r="AI43" s="1607">
        <v>470865</v>
      </c>
      <c r="AJ43" s="1607">
        <f t="shared" si="55"/>
        <v>426508.152173913</v>
      </c>
      <c r="AK43" s="1607">
        <f t="shared" si="56"/>
        <v>46</v>
      </c>
      <c r="AL43" s="1608"/>
      <c r="AM43" s="1608"/>
      <c r="AN43" s="1598" t="s">
        <v>38</v>
      </c>
      <c r="AO43" s="1610">
        <v>0</v>
      </c>
      <c r="AP43" s="1610">
        <v>22</v>
      </c>
      <c r="AQ43" s="1611">
        <f t="shared" si="37"/>
        <v>0</v>
      </c>
      <c r="AR43" s="1612">
        <f t="shared" si="38"/>
        <v>1</v>
      </c>
      <c r="AS43" s="1604"/>
      <c r="AT43" s="1613" t="s">
        <v>38</v>
      </c>
      <c r="AU43" s="1610">
        <v>5</v>
      </c>
      <c r="AV43" s="1610">
        <v>49</v>
      </c>
      <c r="AW43" s="1611">
        <f t="shared" si="57"/>
        <v>0.10204081632653061</v>
      </c>
      <c r="AX43" s="1612">
        <f t="shared" si="58"/>
        <v>49</v>
      </c>
      <c r="AY43" s="1604"/>
      <c r="AZ43" s="1614" t="s">
        <v>38</v>
      </c>
      <c r="BA43" s="1610">
        <v>0</v>
      </c>
      <c r="BB43" s="1610">
        <v>49</v>
      </c>
      <c r="BC43" s="1611">
        <f t="shared" si="59"/>
        <v>0</v>
      </c>
      <c r="BD43" s="1612">
        <f t="shared" si="60"/>
        <v>1</v>
      </c>
      <c r="BE43" s="2"/>
      <c r="BF43" s="1598" t="s">
        <v>38</v>
      </c>
      <c r="BG43" s="1610">
        <v>31</v>
      </c>
      <c r="BH43" s="1610">
        <v>50</v>
      </c>
      <c r="BI43" s="1609">
        <f t="shared" si="61"/>
        <v>0.62</v>
      </c>
      <c r="BJ43" s="1612">
        <f t="shared" si="62"/>
        <v>42</v>
      </c>
      <c r="BK43" s="1625"/>
      <c r="BL43" s="1598" t="s">
        <v>38</v>
      </c>
      <c r="BM43" s="1610">
        <v>1</v>
      </c>
      <c r="BN43" s="1610">
        <v>48</v>
      </c>
      <c r="BO43" s="1609">
        <f t="shared" si="63"/>
        <v>0.020833333333333332</v>
      </c>
      <c r="BP43" s="1612">
        <f t="shared" si="64"/>
        <v>15</v>
      </c>
      <c r="BQ43" s="1604"/>
      <c r="BR43" s="2"/>
      <c r="BS43" s="1598" t="s">
        <v>38</v>
      </c>
      <c r="BT43" s="1612">
        <v>81</v>
      </c>
      <c r="BU43" s="6">
        <v>18408</v>
      </c>
      <c r="BV43" s="6">
        <v>18401</v>
      </c>
      <c r="BW43" s="1604">
        <v>8300</v>
      </c>
      <c r="BX43" s="1612">
        <f t="shared" si="65"/>
        <v>8303.15743709581</v>
      </c>
      <c r="BY43" s="1616">
        <f t="shared" si="66"/>
        <v>0.9755325081289958</v>
      </c>
      <c r="BZ43" s="1610">
        <f t="shared" si="67"/>
        <v>5</v>
      </c>
      <c r="CA43" s="1604"/>
      <c r="CB43" s="1617" t="s">
        <v>38</v>
      </c>
      <c r="CC43" s="1618">
        <v>773</v>
      </c>
      <c r="CD43" s="1618">
        <v>413</v>
      </c>
      <c r="CE43" s="1570">
        <f t="shared" si="68"/>
        <v>0.5342820181112549</v>
      </c>
      <c r="CF43" s="1568">
        <f t="shared" si="69"/>
        <v>50</v>
      </c>
      <c r="CG43" s="1617" t="s">
        <v>38</v>
      </c>
      <c r="CH43" s="1619">
        <f t="shared" si="70"/>
        <v>3.1828800066920744</v>
      </c>
      <c r="CI43" s="1568">
        <f t="shared" si="71"/>
        <v>48</v>
      </c>
      <c r="CJ43" s="1619">
        <f t="shared" si="39"/>
        <v>2.5329718552771254</v>
      </c>
      <c r="CK43" s="1568">
        <f t="shared" si="72"/>
        <v>48</v>
      </c>
      <c r="CL43" s="1620">
        <f t="shared" si="40"/>
        <v>2.803766918366687</v>
      </c>
      <c r="CM43" s="1621">
        <f t="shared" si="73"/>
        <v>48</v>
      </c>
      <c r="CO43" s="1622">
        <v>2.559956397180439</v>
      </c>
      <c r="CP43" s="1623">
        <v>47</v>
      </c>
    </row>
    <row r="44" spans="1:94" s="1617" customFormat="1" ht="10.5" customHeight="1">
      <c r="A44" s="1598" t="s">
        <v>39</v>
      </c>
      <c r="B44" s="1599" t="s">
        <v>92</v>
      </c>
      <c r="C44" s="1600">
        <v>41621</v>
      </c>
      <c r="D44" s="1601">
        <v>41430</v>
      </c>
      <c r="E44" s="1602">
        <v>89737</v>
      </c>
      <c r="F44" s="1603">
        <f t="shared" si="41"/>
        <v>2.165990827902486</v>
      </c>
      <c r="G44" s="1604"/>
      <c r="H44" s="1604"/>
      <c r="I44" s="1605">
        <v>1318756</v>
      </c>
      <c r="J44" s="1606">
        <f t="shared" si="42"/>
        <v>31684.870618197543</v>
      </c>
      <c r="K44" s="1607">
        <f t="shared" si="43"/>
        <v>1</v>
      </c>
      <c r="L44" s="1608"/>
      <c r="M44" s="1608"/>
      <c r="N44" s="1598" t="s">
        <v>39</v>
      </c>
      <c r="O44" s="1605">
        <v>794309</v>
      </c>
      <c r="P44" s="1606">
        <f t="shared" si="44"/>
        <v>19084.332428341462</v>
      </c>
      <c r="Q44" s="1607">
        <f t="shared" si="45"/>
        <v>2</v>
      </c>
      <c r="R44" s="1609">
        <f t="shared" si="46"/>
        <v>0.5686694802707647</v>
      </c>
      <c r="S44" s="1604"/>
      <c r="T44" s="1598" t="s">
        <v>39</v>
      </c>
      <c r="U44" s="1605">
        <v>344643</v>
      </c>
      <c r="V44" s="1607">
        <f t="shared" si="47"/>
        <v>8280.507436150021</v>
      </c>
      <c r="W44" s="1607">
        <f t="shared" si="48"/>
        <v>5</v>
      </c>
      <c r="X44" s="1609">
        <f t="shared" si="49"/>
        <v>0.24674019265670807</v>
      </c>
      <c r="Y44" s="1605">
        <f t="shared" si="50"/>
        <v>9</v>
      </c>
      <c r="Z44" s="1608"/>
      <c r="AA44" s="1598" t="s">
        <v>39</v>
      </c>
      <c r="AB44" s="1605">
        <v>100894</v>
      </c>
      <c r="AC44" s="1607">
        <f t="shared" si="51"/>
        <v>2424.1128276591144</v>
      </c>
      <c r="AD44" s="1607">
        <f t="shared" si="52"/>
        <v>5</v>
      </c>
      <c r="AE44" s="1609">
        <f t="shared" si="53"/>
        <v>0.07223302082997742</v>
      </c>
      <c r="AF44" s="1608">
        <f t="shared" si="54"/>
        <v>25</v>
      </c>
      <c r="AG44" s="1608"/>
      <c r="AH44" s="1598" t="s">
        <v>39</v>
      </c>
      <c r="AI44" s="1607">
        <v>1396785</v>
      </c>
      <c r="AJ44" s="1607">
        <f t="shared" si="55"/>
        <v>33559.62134499411</v>
      </c>
      <c r="AK44" s="1607">
        <f t="shared" si="56"/>
        <v>2</v>
      </c>
      <c r="AL44" s="1608"/>
      <c r="AM44" s="1608"/>
      <c r="AN44" s="1598" t="s">
        <v>39</v>
      </c>
      <c r="AO44" s="1610">
        <v>13</v>
      </c>
      <c r="AP44" s="1610">
        <v>581</v>
      </c>
      <c r="AQ44" s="1611">
        <f t="shared" si="37"/>
        <v>0.022375215146299483</v>
      </c>
      <c r="AR44" s="1612">
        <f t="shared" si="38"/>
        <v>34</v>
      </c>
      <c r="AS44" s="1604"/>
      <c r="AT44" s="1613" t="s">
        <v>39</v>
      </c>
      <c r="AU44" s="1610">
        <v>2</v>
      </c>
      <c r="AV44" s="1610">
        <v>1307</v>
      </c>
      <c r="AW44" s="1611">
        <f t="shared" si="57"/>
        <v>0.001530221882172915</v>
      </c>
      <c r="AX44" s="1612">
        <f t="shared" si="58"/>
        <v>18</v>
      </c>
      <c r="AY44" s="1604"/>
      <c r="AZ44" s="1614" t="s">
        <v>39</v>
      </c>
      <c r="BA44" s="1610">
        <v>1</v>
      </c>
      <c r="BB44" s="1610">
        <v>261</v>
      </c>
      <c r="BC44" s="1611">
        <f t="shared" si="59"/>
        <v>0.0038314176245210726</v>
      </c>
      <c r="BD44" s="1612">
        <f t="shared" si="60"/>
        <v>10</v>
      </c>
      <c r="BE44" s="1"/>
      <c r="BF44" s="1598" t="s">
        <v>39</v>
      </c>
      <c r="BG44" s="1610">
        <v>118</v>
      </c>
      <c r="BH44" s="1610">
        <v>236</v>
      </c>
      <c r="BI44" s="1609">
        <f t="shared" si="61"/>
        <v>0.5</v>
      </c>
      <c r="BJ44" s="1612">
        <f t="shared" si="62"/>
        <v>33</v>
      </c>
      <c r="BK44" s="1615"/>
      <c r="BL44" s="1598" t="s">
        <v>39</v>
      </c>
      <c r="BM44" s="1610">
        <v>94</v>
      </c>
      <c r="BN44" s="1610">
        <v>1304</v>
      </c>
      <c r="BO44" s="1609">
        <f t="shared" si="63"/>
        <v>0.07208588957055215</v>
      </c>
      <c r="BP44" s="1612">
        <f t="shared" si="64"/>
        <v>28</v>
      </c>
      <c r="BQ44" s="1604"/>
      <c r="BR44" s="1"/>
      <c r="BS44" s="1598" t="s">
        <v>39</v>
      </c>
      <c r="BT44" s="1612">
        <v>1037</v>
      </c>
      <c r="BU44" s="5">
        <v>129105</v>
      </c>
      <c r="BV44" s="5">
        <v>127211</v>
      </c>
      <c r="BW44" s="1604">
        <v>49434</v>
      </c>
      <c r="BX44" s="1612">
        <f t="shared" si="65"/>
        <v>50170.00550266879</v>
      </c>
      <c r="BY44" s="1616">
        <f t="shared" si="66"/>
        <v>2.066972067493269</v>
      </c>
      <c r="BZ44" s="1610">
        <f t="shared" si="67"/>
        <v>44</v>
      </c>
      <c r="CA44" s="1604"/>
      <c r="CB44" s="1617" t="s">
        <v>39</v>
      </c>
      <c r="CC44" s="1618">
        <v>9192</v>
      </c>
      <c r="CD44" s="1618">
        <v>2144</v>
      </c>
      <c r="CE44" s="1570">
        <f t="shared" si="68"/>
        <v>0.23324630113141862</v>
      </c>
      <c r="CF44" s="1568">
        <f t="shared" si="69"/>
        <v>24</v>
      </c>
      <c r="CG44" s="1617" t="s">
        <v>39</v>
      </c>
      <c r="CH44" s="1619">
        <f t="shared" si="70"/>
        <v>0.3249512270366026</v>
      </c>
      <c r="CI44" s="1568">
        <f t="shared" si="71"/>
        <v>1</v>
      </c>
      <c r="CJ44" s="1619">
        <f t="shared" si="39"/>
        <v>0.7849749322602021</v>
      </c>
      <c r="CK44" s="1562">
        <f t="shared" si="72"/>
        <v>24</v>
      </c>
      <c r="CL44" s="1620">
        <f t="shared" si="40"/>
        <v>0.5932983884170356</v>
      </c>
      <c r="CM44" s="1653">
        <f t="shared" si="73"/>
        <v>6</v>
      </c>
      <c r="CO44" s="1622">
        <v>0.4874193918856329</v>
      </c>
      <c r="CP44" s="1623">
        <v>2</v>
      </c>
    </row>
    <row r="45" spans="1:94" s="1617" customFormat="1" ht="10.5" customHeight="1">
      <c r="A45" s="1598" t="s">
        <v>40</v>
      </c>
      <c r="B45" s="1599" t="s">
        <v>93</v>
      </c>
      <c r="C45" s="1600">
        <v>8145</v>
      </c>
      <c r="D45" s="1601">
        <v>7843</v>
      </c>
      <c r="E45" s="1602">
        <v>18050</v>
      </c>
      <c r="F45" s="1603">
        <f t="shared" si="41"/>
        <v>2.3014152747673084</v>
      </c>
      <c r="G45" s="1604"/>
      <c r="H45" s="1604"/>
      <c r="I45" s="1605">
        <v>439357</v>
      </c>
      <c r="J45" s="1606">
        <f t="shared" si="42"/>
        <v>53941.927562922036</v>
      </c>
      <c r="K45" s="1607">
        <f t="shared" si="43"/>
        <v>7</v>
      </c>
      <c r="L45" s="1608"/>
      <c r="M45" s="1608"/>
      <c r="N45" s="1598" t="s">
        <v>40</v>
      </c>
      <c r="O45" s="1605">
        <v>324616</v>
      </c>
      <c r="P45" s="1606">
        <f t="shared" si="44"/>
        <v>39854.63474524248</v>
      </c>
      <c r="Q45" s="1607">
        <f t="shared" si="45"/>
        <v>13</v>
      </c>
      <c r="R45" s="1609">
        <f t="shared" si="46"/>
        <v>0.7070087554994119</v>
      </c>
      <c r="S45" s="1604"/>
      <c r="T45" s="1598" t="s">
        <v>40</v>
      </c>
      <c r="U45" s="1605">
        <v>60449</v>
      </c>
      <c r="V45" s="1607">
        <f t="shared" si="47"/>
        <v>7421.608348680172</v>
      </c>
      <c r="W45" s="1607">
        <f t="shared" si="48"/>
        <v>3</v>
      </c>
      <c r="X45" s="1609">
        <f t="shared" si="49"/>
        <v>0.13165701093348434</v>
      </c>
      <c r="Y45" s="1605">
        <f t="shared" si="50"/>
        <v>35</v>
      </c>
      <c r="Z45" s="1608"/>
      <c r="AA45" s="1598" t="s">
        <v>40</v>
      </c>
      <c r="AB45" s="1605">
        <v>49103</v>
      </c>
      <c r="AC45" s="1607">
        <f t="shared" si="51"/>
        <v>6028.606507059546</v>
      </c>
      <c r="AD45" s="1607">
        <f t="shared" si="52"/>
        <v>18</v>
      </c>
      <c r="AE45" s="1609">
        <f t="shared" si="53"/>
        <v>0.10694559393648996</v>
      </c>
      <c r="AF45" s="1608">
        <f t="shared" si="54"/>
        <v>41</v>
      </c>
      <c r="AG45" s="1608"/>
      <c r="AH45" s="1598" t="s">
        <v>40</v>
      </c>
      <c r="AI45" s="1607">
        <v>459140</v>
      </c>
      <c r="AJ45" s="1607">
        <f t="shared" si="55"/>
        <v>56370.7796193984</v>
      </c>
      <c r="AK45" s="1607">
        <f t="shared" si="56"/>
        <v>9</v>
      </c>
      <c r="AL45" s="1608"/>
      <c r="AM45" s="1608"/>
      <c r="AN45" s="1598" t="s">
        <v>40</v>
      </c>
      <c r="AO45" s="1610">
        <v>0</v>
      </c>
      <c r="AP45" s="1610">
        <v>610</v>
      </c>
      <c r="AQ45" s="1611">
        <f t="shared" si="37"/>
        <v>0</v>
      </c>
      <c r="AR45" s="1612">
        <f t="shared" si="38"/>
        <v>1</v>
      </c>
      <c r="AS45" s="1604"/>
      <c r="AT45" s="1613" t="s">
        <v>40</v>
      </c>
      <c r="AU45" s="1610">
        <v>42</v>
      </c>
      <c r="AV45" s="1610">
        <v>2535</v>
      </c>
      <c r="AW45" s="1611">
        <f t="shared" si="57"/>
        <v>0.016568047337278107</v>
      </c>
      <c r="AX45" s="1612">
        <f t="shared" si="58"/>
        <v>42</v>
      </c>
      <c r="AY45" s="1604"/>
      <c r="AZ45" s="1614" t="s">
        <v>40</v>
      </c>
      <c r="BA45" s="1610">
        <v>1</v>
      </c>
      <c r="BB45" s="1610">
        <v>69</v>
      </c>
      <c r="BC45" s="1611">
        <f t="shared" si="59"/>
        <v>0.014492753623188406</v>
      </c>
      <c r="BD45" s="1612">
        <f t="shared" si="60"/>
        <v>15</v>
      </c>
      <c r="BE45" s="1"/>
      <c r="BF45" s="1598" t="s">
        <v>40</v>
      </c>
      <c r="BG45" s="1610">
        <v>1</v>
      </c>
      <c r="BH45" s="1610">
        <v>69</v>
      </c>
      <c r="BI45" s="1609">
        <f t="shared" si="61"/>
        <v>0.014492753623188406</v>
      </c>
      <c r="BJ45" s="1612">
        <f t="shared" si="62"/>
        <v>4</v>
      </c>
      <c r="BK45" s="1615"/>
      <c r="BL45" s="1598" t="s">
        <v>40</v>
      </c>
      <c r="BM45" s="1610">
        <v>0</v>
      </c>
      <c r="BN45" s="1610">
        <v>2535</v>
      </c>
      <c r="BO45" s="1609">
        <f t="shared" si="63"/>
        <v>0</v>
      </c>
      <c r="BP45" s="1612">
        <f t="shared" si="64"/>
        <v>1</v>
      </c>
      <c r="BQ45" s="1604"/>
      <c r="BR45" s="1"/>
      <c r="BS45" s="1598" t="s">
        <v>40</v>
      </c>
      <c r="BT45" s="1612">
        <v>191</v>
      </c>
      <c r="BU45" s="5">
        <v>18138</v>
      </c>
      <c r="BV45" s="5">
        <v>16649</v>
      </c>
      <c r="BW45" s="1604">
        <v>8397</v>
      </c>
      <c r="BX45" s="1612">
        <f t="shared" si="65"/>
        <v>9147.984023064448</v>
      </c>
      <c r="BY45" s="1616">
        <f t="shared" si="66"/>
        <v>2.087891709456852</v>
      </c>
      <c r="BZ45" s="1610">
        <f t="shared" si="67"/>
        <v>46</v>
      </c>
      <c r="CA45" s="1604"/>
      <c r="CB45" s="1617" t="s">
        <v>40</v>
      </c>
      <c r="CC45" s="1618">
        <v>5845</v>
      </c>
      <c r="CD45" s="1618">
        <v>1468</v>
      </c>
      <c r="CE45" s="1570">
        <f t="shared" si="68"/>
        <v>0.2511548331907613</v>
      </c>
      <c r="CF45" s="1568">
        <f t="shared" si="69"/>
        <v>29</v>
      </c>
      <c r="CG45" s="1617" t="s">
        <v>40</v>
      </c>
      <c r="CH45" s="1619">
        <f t="shared" si="70"/>
        <v>0.5218526288601989</v>
      </c>
      <c r="CI45" s="1568">
        <f t="shared" si="71"/>
        <v>10</v>
      </c>
      <c r="CJ45" s="1619">
        <f t="shared" si="39"/>
        <v>0.7140111733900569</v>
      </c>
      <c r="CK45" s="1568">
        <f t="shared" si="72"/>
        <v>20</v>
      </c>
      <c r="CL45" s="1620">
        <f t="shared" si="40"/>
        <v>0.6339451131692827</v>
      </c>
      <c r="CM45" s="1621">
        <f t="shared" si="73"/>
        <v>7</v>
      </c>
      <c r="CO45" s="1622">
        <v>0.6895082510093412</v>
      </c>
      <c r="CP45" s="1623">
        <v>11</v>
      </c>
    </row>
    <row r="46" spans="1:94" s="1617" customFormat="1" ht="10.5" customHeight="1">
      <c r="A46" s="1598" t="s">
        <v>41</v>
      </c>
      <c r="B46" s="1599" t="s">
        <v>94</v>
      </c>
      <c r="C46" s="1600">
        <v>14177</v>
      </c>
      <c r="D46" s="1601">
        <v>13836</v>
      </c>
      <c r="E46" s="1602">
        <v>36110</v>
      </c>
      <c r="F46" s="1603">
        <f t="shared" si="41"/>
        <v>2.6098583405608555</v>
      </c>
      <c r="G46" s="1604"/>
      <c r="H46" s="1604"/>
      <c r="I46" s="1605">
        <v>1487545</v>
      </c>
      <c r="J46" s="1606">
        <f t="shared" si="42"/>
        <v>104926.64174366933</v>
      </c>
      <c r="K46" s="1607">
        <f t="shared" si="43"/>
        <v>19</v>
      </c>
      <c r="L46" s="1608"/>
      <c r="M46" s="1608"/>
      <c r="N46" s="1598" t="s">
        <v>41</v>
      </c>
      <c r="O46" s="1605">
        <v>930209</v>
      </c>
      <c r="P46" s="1606">
        <f t="shared" si="44"/>
        <v>65613.95217605981</v>
      </c>
      <c r="Q46" s="1607">
        <f t="shared" si="45"/>
        <v>23</v>
      </c>
      <c r="R46" s="1609">
        <f t="shared" si="46"/>
        <v>0.6853686049398816</v>
      </c>
      <c r="S46" s="1604"/>
      <c r="T46" s="1598" t="s">
        <v>41</v>
      </c>
      <c r="U46" s="1605">
        <v>246240</v>
      </c>
      <c r="V46" s="1607">
        <f t="shared" si="47"/>
        <v>17368.977921986316</v>
      </c>
      <c r="W46" s="1607">
        <f t="shared" si="48"/>
        <v>22</v>
      </c>
      <c r="X46" s="1609">
        <f t="shared" si="49"/>
        <v>0.18142714731893203</v>
      </c>
      <c r="Y46" s="1605">
        <f t="shared" si="50"/>
        <v>23</v>
      </c>
      <c r="Z46" s="1608"/>
      <c r="AA46" s="1598" t="s">
        <v>41</v>
      </c>
      <c r="AB46" s="1605">
        <v>143910</v>
      </c>
      <c r="AC46" s="1607">
        <f t="shared" si="51"/>
        <v>10150.948719757353</v>
      </c>
      <c r="AD46" s="1607">
        <f t="shared" si="52"/>
        <v>29</v>
      </c>
      <c r="AE46" s="1609">
        <f t="shared" si="53"/>
        <v>0.10603143587827936</v>
      </c>
      <c r="AF46" s="1608">
        <f t="shared" si="54"/>
        <v>39</v>
      </c>
      <c r="AG46" s="1608"/>
      <c r="AH46" s="1598" t="s">
        <v>41</v>
      </c>
      <c r="AI46" s="1607">
        <v>1357239</v>
      </c>
      <c r="AJ46" s="1607">
        <f t="shared" si="55"/>
        <v>95735.27544614517</v>
      </c>
      <c r="AK46" s="1607">
        <f t="shared" si="56"/>
        <v>19</v>
      </c>
      <c r="AL46" s="1608"/>
      <c r="AM46" s="1608"/>
      <c r="AN46" s="1598" t="s">
        <v>41</v>
      </c>
      <c r="AO46" s="1610">
        <v>0</v>
      </c>
      <c r="AP46" s="1610">
        <v>688</v>
      </c>
      <c r="AQ46" s="1611">
        <f t="shared" si="37"/>
        <v>0</v>
      </c>
      <c r="AR46" s="1612">
        <f t="shared" si="38"/>
        <v>1</v>
      </c>
      <c r="AS46" s="1604"/>
      <c r="AT46" s="1613" t="s">
        <v>41</v>
      </c>
      <c r="AU46" s="1610">
        <v>4</v>
      </c>
      <c r="AV46" s="1610">
        <v>1867</v>
      </c>
      <c r="AW46" s="1611">
        <f t="shared" si="57"/>
        <v>0.0021424745581146223</v>
      </c>
      <c r="AX46" s="1612">
        <f t="shared" si="58"/>
        <v>21</v>
      </c>
      <c r="AY46" s="1604"/>
      <c r="AZ46" s="1614" t="s">
        <v>41</v>
      </c>
      <c r="BA46" s="1610">
        <v>8</v>
      </c>
      <c r="BB46" s="1610">
        <v>415</v>
      </c>
      <c r="BC46" s="1611">
        <f t="shared" si="59"/>
        <v>0.01927710843373494</v>
      </c>
      <c r="BD46" s="1612">
        <f t="shared" si="60"/>
        <v>18</v>
      </c>
      <c r="BE46" s="1"/>
      <c r="BF46" s="1598" t="s">
        <v>41</v>
      </c>
      <c r="BG46" s="1610">
        <v>193</v>
      </c>
      <c r="BH46" s="1610">
        <v>415</v>
      </c>
      <c r="BI46" s="1609">
        <f t="shared" si="61"/>
        <v>0.4650602409638554</v>
      </c>
      <c r="BJ46" s="1612">
        <f t="shared" si="62"/>
        <v>30</v>
      </c>
      <c r="BK46" s="1615"/>
      <c r="BL46" s="1598" t="s">
        <v>41</v>
      </c>
      <c r="BM46" s="1610">
        <v>484</v>
      </c>
      <c r="BN46" s="1610">
        <v>1867</v>
      </c>
      <c r="BO46" s="1609">
        <f t="shared" si="63"/>
        <v>0.2592394215318693</v>
      </c>
      <c r="BP46" s="1612">
        <f t="shared" si="64"/>
        <v>42</v>
      </c>
      <c r="BQ46" s="1604"/>
      <c r="BR46" s="1"/>
      <c r="BS46" s="1598" t="s">
        <v>41</v>
      </c>
      <c r="BT46" s="1612">
        <v>1287</v>
      </c>
      <c r="BU46" s="5">
        <v>136698</v>
      </c>
      <c r="BV46" s="5">
        <v>137569</v>
      </c>
      <c r="BW46" s="1604">
        <v>70814</v>
      </c>
      <c r="BX46" s="1612">
        <f t="shared" si="65"/>
        <v>70365.65048811868</v>
      </c>
      <c r="BY46" s="1616">
        <f t="shared" si="66"/>
        <v>1.8290174127180296</v>
      </c>
      <c r="BZ46" s="1610">
        <f t="shared" si="67"/>
        <v>37</v>
      </c>
      <c r="CA46" s="1604"/>
      <c r="CB46" s="1617" t="s">
        <v>41</v>
      </c>
      <c r="CC46" s="1618">
        <v>19807</v>
      </c>
      <c r="CD46" s="1618">
        <v>3729</v>
      </c>
      <c r="CE46" s="1570">
        <f t="shared" si="68"/>
        <v>0.1882667743726965</v>
      </c>
      <c r="CF46" s="1568">
        <f t="shared" si="69"/>
        <v>13</v>
      </c>
      <c r="CG46" s="1617" t="s">
        <v>41</v>
      </c>
      <c r="CH46" s="1619">
        <f t="shared" si="70"/>
        <v>0.8342851549081153</v>
      </c>
      <c r="CI46" s="1568">
        <f t="shared" si="71"/>
        <v>19</v>
      </c>
      <c r="CJ46" s="1619">
        <f t="shared" si="39"/>
        <v>0.8693413829348816</v>
      </c>
      <c r="CK46" s="1568">
        <f t="shared" si="72"/>
        <v>27</v>
      </c>
      <c r="CL46" s="1620">
        <f t="shared" si="40"/>
        <v>0.8547346212570623</v>
      </c>
      <c r="CM46" s="1621">
        <f t="shared" si="73"/>
        <v>19</v>
      </c>
      <c r="CO46" s="1622">
        <v>0.8468103178627647</v>
      </c>
      <c r="CP46" s="1623">
        <v>20</v>
      </c>
    </row>
    <row r="47" spans="1:94" s="1617" customFormat="1" ht="10.5" customHeight="1">
      <c r="A47" s="1598" t="s">
        <v>42</v>
      </c>
      <c r="B47" s="1599" t="s">
        <v>95</v>
      </c>
      <c r="C47" s="1600">
        <v>79852</v>
      </c>
      <c r="D47" s="1601">
        <v>79849</v>
      </c>
      <c r="E47" s="1602">
        <v>191530</v>
      </c>
      <c r="F47" s="1603">
        <f t="shared" si="41"/>
        <v>2.3986524565116656</v>
      </c>
      <c r="G47" s="1604"/>
      <c r="H47" s="1604"/>
      <c r="I47" s="1605">
        <v>8416199</v>
      </c>
      <c r="J47" s="1606">
        <f t="shared" si="42"/>
        <v>105397.47282472574</v>
      </c>
      <c r="K47" s="1607">
        <f t="shared" si="43"/>
        <v>20</v>
      </c>
      <c r="L47" s="1608"/>
      <c r="M47" s="1608"/>
      <c r="N47" s="1598" t="s">
        <v>42</v>
      </c>
      <c r="O47" s="1605">
        <v>5822909</v>
      </c>
      <c r="P47" s="1606">
        <f t="shared" si="44"/>
        <v>72921.26684366078</v>
      </c>
      <c r="Q47" s="1607">
        <f t="shared" si="45"/>
        <v>30</v>
      </c>
      <c r="R47" s="1609">
        <f t="shared" si="46"/>
        <v>0.6599062335991246</v>
      </c>
      <c r="S47" s="1604"/>
      <c r="T47" s="1598" t="s">
        <v>42</v>
      </c>
      <c r="U47" s="1605">
        <v>1824018</v>
      </c>
      <c r="V47" s="1607">
        <f t="shared" si="47"/>
        <v>22842.483594650104</v>
      </c>
      <c r="W47" s="1607">
        <f t="shared" si="48"/>
        <v>31</v>
      </c>
      <c r="X47" s="1609">
        <f t="shared" si="49"/>
        <v>0.206714693359798</v>
      </c>
      <c r="Y47" s="1605">
        <f t="shared" si="50"/>
        <v>18</v>
      </c>
      <c r="Z47" s="1608"/>
      <c r="AA47" s="1598" t="s">
        <v>42</v>
      </c>
      <c r="AB47" s="1605">
        <v>269683</v>
      </c>
      <c r="AC47" s="1607">
        <f t="shared" si="51"/>
        <v>3377.285478134549</v>
      </c>
      <c r="AD47" s="1607">
        <f t="shared" si="52"/>
        <v>9</v>
      </c>
      <c r="AE47" s="1609">
        <f t="shared" si="53"/>
        <v>0.03056298712477092</v>
      </c>
      <c r="AF47" s="1608">
        <f t="shared" si="54"/>
        <v>4</v>
      </c>
      <c r="AG47" s="1608"/>
      <c r="AH47" s="1598" t="s">
        <v>42</v>
      </c>
      <c r="AI47" s="1607">
        <v>8823843</v>
      </c>
      <c r="AJ47" s="1607">
        <f t="shared" si="55"/>
        <v>110502.46706406852</v>
      </c>
      <c r="AK47" s="1607">
        <f t="shared" si="56"/>
        <v>22</v>
      </c>
      <c r="AL47" s="1608"/>
      <c r="AM47" s="1608"/>
      <c r="AN47" s="1598" t="s">
        <v>42</v>
      </c>
      <c r="AO47" s="1610">
        <v>0</v>
      </c>
      <c r="AP47" s="1610">
        <v>2179</v>
      </c>
      <c r="AQ47" s="1611">
        <f t="shared" si="37"/>
        <v>0</v>
      </c>
      <c r="AR47" s="1612">
        <f t="shared" si="38"/>
        <v>1</v>
      </c>
      <c r="AS47" s="1604"/>
      <c r="AT47" s="1613" t="s">
        <v>42</v>
      </c>
      <c r="AU47" s="1610">
        <v>3</v>
      </c>
      <c r="AV47" s="1610">
        <v>6955</v>
      </c>
      <c r="AW47" s="1611">
        <f t="shared" si="57"/>
        <v>0.00043134435657800146</v>
      </c>
      <c r="AX47" s="1612">
        <f t="shared" si="58"/>
        <v>8</v>
      </c>
      <c r="AY47" s="1604"/>
      <c r="AZ47" s="1614" t="s">
        <v>42</v>
      </c>
      <c r="BA47" s="1610">
        <v>24</v>
      </c>
      <c r="BB47" s="1610">
        <v>1052</v>
      </c>
      <c r="BC47" s="1611">
        <f t="shared" si="59"/>
        <v>0.022813688212927757</v>
      </c>
      <c r="BD47" s="1612">
        <f t="shared" si="60"/>
        <v>19</v>
      </c>
      <c r="BE47" s="2"/>
      <c r="BF47" s="1598" t="s">
        <v>42</v>
      </c>
      <c r="BG47" s="1610">
        <v>533</v>
      </c>
      <c r="BH47" s="1610">
        <v>1052</v>
      </c>
      <c r="BI47" s="1609">
        <f t="shared" si="61"/>
        <v>0.5066539923954373</v>
      </c>
      <c r="BJ47" s="1612">
        <f t="shared" si="62"/>
        <v>34</v>
      </c>
      <c r="BK47" s="1625"/>
      <c r="BL47" s="1598" t="s">
        <v>42</v>
      </c>
      <c r="BM47" s="1610">
        <v>824</v>
      </c>
      <c r="BN47" s="1610">
        <v>6964</v>
      </c>
      <c r="BO47" s="1609">
        <f t="shared" si="63"/>
        <v>0.1183228029867892</v>
      </c>
      <c r="BP47" s="1612">
        <f t="shared" si="64"/>
        <v>33</v>
      </c>
      <c r="BQ47" s="1604"/>
      <c r="BR47" s="2"/>
      <c r="BS47" s="1598" t="s">
        <v>42</v>
      </c>
      <c r="BT47" s="1612">
        <v>3475</v>
      </c>
      <c r="BU47" s="6">
        <v>483893</v>
      </c>
      <c r="BV47" s="6">
        <v>480817</v>
      </c>
      <c r="BW47" s="1604">
        <v>235170</v>
      </c>
      <c r="BX47" s="1612">
        <f t="shared" si="65"/>
        <v>236674.4869877729</v>
      </c>
      <c r="BY47" s="1616">
        <f t="shared" si="66"/>
        <v>1.4682613424992976</v>
      </c>
      <c r="BZ47" s="1610">
        <f t="shared" si="67"/>
        <v>26</v>
      </c>
      <c r="CA47" s="1604"/>
      <c r="CB47" s="1617" t="s">
        <v>42</v>
      </c>
      <c r="CC47" s="1618">
        <v>49829</v>
      </c>
      <c r="CD47" s="1618">
        <v>9927</v>
      </c>
      <c r="CE47" s="1570">
        <f t="shared" si="68"/>
        <v>0.19922133697244576</v>
      </c>
      <c r="CF47" s="1568">
        <f t="shared" si="69"/>
        <v>17</v>
      </c>
      <c r="CG47" s="1617" t="s">
        <v>42</v>
      </c>
      <c r="CH47" s="1619">
        <f t="shared" si="70"/>
        <v>0.8499301959926308</v>
      </c>
      <c r="CI47" s="1568">
        <f t="shared" si="71"/>
        <v>20</v>
      </c>
      <c r="CJ47" s="1619">
        <f t="shared" si="39"/>
        <v>0.639086696210115</v>
      </c>
      <c r="CK47" s="1568">
        <f t="shared" si="72"/>
        <v>13</v>
      </c>
      <c r="CL47" s="1620">
        <f t="shared" si="40"/>
        <v>0.72693815445283</v>
      </c>
      <c r="CM47" s="1621">
        <f t="shared" si="73"/>
        <v>12</v>
      </c>
      <c r="CO47" s="1622">
        <v>0.7614781405493073</v>
      </c>
      <c r="CP47" s="1623">
        <v>15</v>
      </c>
    </row>
    <row r="48" spans="1:94" s="1617" customFormat="1" ht="10.5" customHeight="1">
      <c r="A48" s="1598" t="s">
        <v>43</v>
      </c>
      <c r="B48" s="1599" t="s">
        <v>96</v>
      </c>
      <c r="C48" s="1600">
        <v>5848</v>
      </c>
      <c r="D48" s="1601">
        <v>5848</v>
      </c>
      <c r="E48" s="1602">
        <v>15237</v>
      </c>
      <c r="F48" s="1603">
        <f t="shared" si="41"/>
        <v>2.6055061559507524</v>
      </c>
      <c r="G48" s="1604"/>
      <c r="H48" s="1604"/>
      <c r="I48" s="1605">
        <v>932769</v>
      </c>
      <c r="J48" s="1606">
        <f t="shared" si="42"/>
        <v>159502.22298221613</v>
      </c>
      <c r="K48" s="1607">
        <f t="shared" si="43"/>
        <v>36</v>
      </c>
      <c r="L48" s="1608"/>
      <c r="M48" s="1608"/>
      <c r="N48" s="1598" t="s">
        <v>43</v>
      </c>
      <c r="O48" s="1605">
        <v>563568</v>
      </c>
      <c r="P48" s="1606">
        <f t="shared" si="44"/>
        <v>96369.35704514364</v>
      </c>
      <c r="Q48" s="1607">
        <f t="shared" si="45"/>
        <v>37</v>
      </c>
      <c r="R48" s="1609">
        <f t="shared" si="46"/>
        <v>0.581265799806715</v>
      </c>
      <c r="S48" s="1604"/>
      <c r="T48" s="1598" t="s">
        <v>43</v>
      </c>
      <c r="U48" s="1605">
        <v>103102</v>
      </c>
      <c r="V48" s="1607">
        <f t="shared" si="47"/>
        <v>17630.30095759234</v>
      </c>
      <c r="W48" s="1607">
        <f t="shared" si="48"/>
        <v>23</v>
      </c>
      <c r="X48" s="1609">
        <f t="shared" si="49"/>
        <v>0.10633972562613905</v>
      </c>
      <c r="Y48" s="1605">
        <f t="shared" si="50"/>
        <v>41</v>
      </c>
      <c r="Z48" s="1608"/>
      <c r="AA48" s="1598" t="s">
        <v>43</v>
      </c>
      <c r="AB48" s="1605">
        <v>129375</v>
      </c>
      <c r="AC48" s="1607">
        <f t="shared" si="51"/>
        <v>22122.94801641587</v>
      </c>
      <c r="AD48" s="1607">
        <f t="shared" si="52"/>
        <v>45</v>
      </c>
      <c r="AE48" s="1609">
        <f t="shared" si="53"/>
        <v>0.1334377800904128</v>
      </c>
      <c r="AF48" s="1608">
        <f t="shared" si="54"/>
        <v>45</v>
      </c>
      <c r="AG48" s="1608"/>
      <c r="AH48" s="1598" t="s">
        <v>43</v>
      </c>
      <c r="AI48" s="1607">
        <v>969553</v>
      </c>
      <c r="AJ48" s="1607">
        <f t="shared" si="55"/>
        <v>165792.2366621067</v>
      </c>
      <c r="AK48" s="1607">
        <f t="shared" si="56"/>
        <v>38</v>
      </c>
      <c r="AL48" s="1608"/>
      <c r="AM48" s="1608"/>
      <c r="AN48" s="1598" t="s">
        <v>43</v>
      </c>
      <c r="AO48" s="1610">
        <v>12</v>
      </c>
      <c r="AP48" s="1610">
        <v>721</v>
      </c>
      <c r="AQ48" s="1611">
        <f t="shared" si="37"/>
        <v>0.016643550624133148</v>
      </c>
      <c r="AR48" s="1612">
        <f t="shared" si="38"/>
        <v>31</v>
      </c>
      <c r="AS48" s="1604"/>
      <c r="AT48" s="1613" t="s">
        <v>43</v>
      </c>
      <c r="AU48" s="1610">
        <v>7</v>
      </c>
      <c r="AV48" s="1610">
        <v>986</v>
      </c>
      <c r="AW48" s="1611">
        <f t="shared" si="57"/>
        <v>0.007099391480730223</v>
      </c>
      <c r="AX48" s="1612">
        <f t="shared" si="58"/>
        <v>31</v>
      </c>
      <c r="AY48" s="1604"/>
      <c r="AZ48" s="1614" t="s">
        <v>43</v>
      </c>
      <c r="BA48" s="1610">
        <v>5</v>
      </c>
      <c r="BB48" s="1610">
        <v>217</v>
      </c>
      <c r="BC48" s="1611">
        <f t="shared" si="59"/>
        <v>0.02304147465437788</v>
      </c>
      <c r="BD48" s="1612">
        <f t="shared" si="60"/>
        <v>20</v>
      </c>
      <c r="BE48" s="1"/>
      <c r="BF48" s="1598" t="s">
        <v>43</v>
      </c>
      <c r="BG48" s="1610">
        <v>100</v>
      </c>
      <c r="BH48" s="1610">
        <v>215</v>
      </c>
      <c r="BI48" s="1609">
        <f t="shared" si="61"/>
        <v>0.46511627906976744</v>
      </c>
      <c r="BJ48" s="1612">
        <f t="shared" si="62"/>
        <v>31</v>
      </c>
      <c r="BK48" s="1615"/>
      <c r="BL48" s="1598" t="s">
        <v>43</v>
      </c>
      <c r="BM48" s="1610">
        <v>0</v>
      </c>
      <c r="BN48" s="1610">
        <v>986</v>
      </c>
      <c r="BO48" s="1609">
        <f t="shared" si="63"/>
        <v>0</v>
      </c>
      <c r="BP48" s="1612">
        <f t="shared" si="64"/>
        <v>1</v>
      </c>
      <c r="BQ48" s="1604"/>
      <c r="BR48" s="1"/>
      <c r="BS48" s="1598" t="s">
        <v>43</v>
      </c>
      <c r="BT48" s="1612">
        <v>287</v>
      </c>
      <c r="BU48" s="5">
        <v>49366</v>
      </c>
      <c r="BV48" s="5">
        <v>48515</v>
      </c>
      <c r="BW48" s="1604">
        <v>25158</v>
      </c>
      <c r="BX48" s="1612">
        <f t="shared" si="65"/>
        <v>25599.29564052355</v>
      </c>
      <c r="BY48" s="1616">
        <f t="shared" si="66"/>
        <v>1.1211245966692949</v>
      </c>
      <c r="BZ48" s="1610">
        <f t="shared" si="67"/>
        <v>11</v>
      </c>
      <c r="CA48" s="1604"/>
      <c r="CB48" s="1617" t="s">
        <v>43</v>
      </c>
      <c r="CC48" s="1618">
        <v>2846</v>
      </c>
      <c r="CD48" s="1618">
        <v>466</v>
      </c>
      <c r="CE48" s="1570">
        <f t="shared" si="68"/>
        <v>0.16373858046380885</v>
      </c>
      <c r="CF48" s="1568">
        <f t="shared" si="69"/>
        <v>7</v>
      </c>
      <c r="CG48" s="1617" t="s">
        <v>43</v>
      </c>
      <c r="CH48" s="1619">
        <f t="shared" si="70"/>
        <v>1.356721575864311</v>
      </c>
      <c r="CI48" s="1568">
        <f t="shared" si="71"/>
        <v>36</v>
      </c>
      <c r="CJ48" s="1619">
        <f t="shared" si="39"/>
        <v>0.6581995782914655</v>
      </c>
      <c r="CK48" s="1568">
        <f t="shared" si="72"/>
        <v>14</v>
      </c>
      <c r="CL48" s="1620">
        <f t="shared" si="40"/>
        <v>0.9492504106134844</v>
      </c>
      <c r="CM48" s="1621">
        <f t="shared" si="73"/>
        <v>25</v>
      </c>
      <c r="CO48" s="1622">
        <v>0.8782511618875025</v>
      </c>
      <c r="CP48" s="1623">
        <v>21</v>
      </c>
    </row>
    <row r="49" spans="1:94" s="1617" customFormat="1" ht="10.5" customHeight="1">
      <c r="A49" s="1598" t="s">
        <v>45</v>
      </c>
      <c r="B49" s="1599" t="s">
        <v>97</v>
      </c>
      <c r="C49" s="1600">
        <v>57505</v>
      </c>
      <c r="D49" s="1601">
        <v>57481</v>
      </c>
      <c r="E49" s="1602">
        <v>124383</v>
      </c>
      <c r="F49" s="1603">
        <f t="shared" si="41"/>
        <v>2.1638976357405055</v>
      </c>
      <c r="G49" s="1604"/>
      <c r="H49" s="1604"/>
      <c r="I49" s="1605">
        <v>3151199</v>
      </c>
      <c r="J49" s="1606">
        <f t="shared" si="42"/>
        <v>54798.6957655856</v>
      </c>
      <c r="K49" s="1607">
        <f t="shared" si="43"/>
        <v>8</v>
      </c>
      <c r="L49" s="1608"/>
      <c r="M49" s="1608"/>
      <c r="N49" s="1598" t="s">
        <v>45</v>
      </c>
      <c r="O49" s="1605">
        <v>965835</v>
      </c>
      <c r="P49" s="1606">
        <f t="shared" si="44"/>
        <v>16795.669941744196</v>
      </c>
      <c r="Q49" s="1607">
        <f t="shared" si="45"/>
        <v>1</v>
      </c>
      <c r="R49" s="1609">
        <f t="shared" si="46"/>
        <v>0.3408138161154138</v>
      </c>
      <c r="S49" s="1604"/>
      <c r="T49" s="1598" t="s">
        <v>45</v>
      </c>
      <c r="U49" s="1605">
        <v>1063165</v>
      </c>
      <c r="V49" s="1607">
        <f t="shared" si="47"/>
        <v>18488.218415789932</v>
      </c>
      <c r="W49" s="1607">
        <f t="shared" si="48"/>
        <v>24</v>
      </c>
      <c r="X49" s="1609">
        <f t="shared" si="49"/>
        <v>0.3751586148879921</v>
      </c>
      <c r="Y49" s="1605">
        <f t="shared" si="50"/>
        <v>1</v>
      </c>
      <c r="Z49" s="1608"/>
      <c r="AA49" s="1598" t="s">
        <v>45</v>
      </c>
      <c r="AB49" s="1605">
        <v>218520</v>
      </c>
      <c r="AC49" s="1607">
        <f t="shared" si="51"/>
        <v>3800.017389792192</v>
      </c>
      <c r="AD49" s="1607">
        <f t="shared" si="52"/>
        <v>11</v>
      </c>
      <c r="AE49" s="1609">
        <f t="shared" si="53"/>
        <v>0.07710906634936632</v>
      </c>
      <c r="AF49" s="1608">
        <f t="shared" si="54"/>
        <v>26</v>
      </c>
      <c r="AG49" s="1608"/>
      <c r="AH49" s="1598" t="s">
        <v>45</v>
      </c>
      <c r="AI49" s="1607">
        <v>2833908</v>
      </c>
      <c r="AJ49" s="1607">
        <f t="shared" si="55"/>
        <v>49281.07121119903</v>
      </c>
      <c r="AK49" s="1607">
        <f t="shared" si="56"/>
        <v>4</v>
      </c>
      <c r="AL49" s="1608"/>
      <c r="AM49" s="1608"/>
      <c r="AN49" s="1598" t="s">
        <v>45</v>
      </c>
      <c r="AO49" s="1610">
        <v>0</v>
      </c>
      <c r="AP49" s="1610">
        <v>666</v>
      </c>
      <c r="AQ49" s="1611">
        <f t="shared" si="37"/>
        <v>0</v>
      </c>
      <c r="AR49" s="1612">
        <f t="shared" si="38"/>
        <v>1</v>
      </c>
      <c r="AS49" s="1604"/>
      <c r="AT49" s="1613" t="s">
        <v>45</v>
      </c>
      <c r="AU49" s="1610">
        <v>2</v>
      </c>
      <c r="AV49" s="1610">
        <v>1453</v>
      </c>
      <c r="AW49" s="1611">
        <f t="shared" si="57"/>
        <v>0.0013764624913971094</v>
      </c>
      <c r="AX49" s="1612">
        <f t="shared" si="58"/>
        <v>16</v>
      </c>
      <c r="AY49" s="1604"/>
      <c r="AZ49" s="1614" t="s">
        <v>45</v>
      </c>
      <c r="BA49" s="1610">
        <v>18</v>
      </c>
      <c r="BB49" s="1610">
        <v>447</v>
      </c>
      <c r="BC49" s="1611">
        <f t="shared" si="59"/>
        <v>0.040268456375838924</v>
      </c>
      <c r="BD49" s="1612">
        <f t="shared" si="60"/>
        <v>28</v>
      </c>
      <c r="BE49" s="1"/>
      <c r="BF49" s="1598" t="s">
        <v>45</v>
      </c>
      <c r="BG49" s="1610">
        <v>191</v>
      </c>
      <c r="BH49" s="1610">
        <v>448</v>
      </c>
      <c r="BI49" s="1609">
        <f t="shared" si="61"/>
        <v>0.4263392857142857</v>
      </c>
      <c r="BJ49" s="1612">
        <f t="shared" si="62"/>
        <v>22</v>
      </c>
      <c r="BK49" s="1615"/>
      <c r="BL49" s="1598" t="s">
        <v>45</v>
      </c>
      <c r="BM49" s="1610">
        <v>428</v>
      </c>
      <c r="BN49" s="1610">
        <v>1451</v>
      </c>
      <c r="BO49" s="1609">
        <f t="shared" si="63"/>
        <v>0.2949689869055824</v>
      </c>
      <c r="BP49" s="1612">
        <f t="shared" si="64"/>
        <v>45</v>
      </c>
      <c r="BQ49" s="1604"/>
      <c r="BR49" s="1"/>
      <c r="BS49" s="1598" t="s">
        <v>45</v>
      </c>
      <c r="BT49" s="1612">
        <v>963</v>
      </c>
      <c r="BU49" s="5">
        <v>176143</v>
      </c>
      <c r="BV49" s="5">
        <v>176096</v>
      </c>
      <c r="BW49" s="1604">
        <v>80337</v>
      </c>
      <c r="BX49" s="1612">
        <f t="shared" si="65"/>
        <v>80358.44193508086</v>
      </c>
      <c r="BY49" s="1616">
        <f t="shared" si="66"/>
        <v>1.198380626615407</v>
      </c>
      <c r="BZ49" s="1610">
        <f t="shared" si="67"/>
        <v>16</v>
      </c>
      <c r="CA49" s="1604"/>
      <c r="CB49" s="1617" t="s">
        <v>45</v>
      </c>
      <c r="CC49" s="1618">
        <v>13110</v>
      </c>
      <c r="CD49" s="1618">
        <v>3029</v>
      </c>
      <c r="CE49" s="1570">
        <f t="shared" si="68"/>
        <v>0.23104500381388254</v>
      </c>
      <c r="CF49" s="1568">
        <f t="shared" si="69"/>
        <v>22</v>
      </c>
      <c r="CG49" s="1617" t="s">
        <v>45</v>
      </c>
      <c r="CH49" s="1619">
        <f t="shared" si="70"/>
        <v>0.5274372985897006</v>
      </c>
      <c r="CI49" s="1568">
        <f t="shared" si="71"/>
        <v>11</v>
      </c>
      <c r="CJ49" s="1619">
        <f t="shared" si="39"/>
        <v>0.9123348767174624</v>
      </c>
      <c r="CK49" s="1568">
        <f t="shared" si="72"/>
        <v>29</v>
      </c>
      <c r="CL49" s="1620">
        <f t="shared" si="40"/>
        <v>0.7519608858308949</v>
      </c>
      <c r="CM49" s="1621">
        <f t="shared" si="73"/>
        <v>16</v>
      </c>
      <c r="CO49" s="1622">
        <v>0.8234929096384348</v>
      </c>
      <c r="CP49" s="1623">
        <v>18</v>
      </c>
    </row>
    <row r="50" spans="1:94" s="1617" customFormat="1" ht="10.5" customHeight="1">
      <c r="A50" s="1598" t="s">
        <v>44</v>
      </c>
      <c r="B50" s="1599" t="s">
        <v>98</v>
      </c>
      <c r="C50" s="1600">
        <v>2843</v>
      </c>
      <c r="D50" s="1601">
        <v>2633</v>
      </c>
      <c r="E50" s="1602">
        <v>6044</v>
      </c>
      <c r="F50" s="1603">
        <f t="shared" si="41"/>
        <v>2.2954804405620965</v>
      </c>
      <c r="G50" s="1604"/>
      <c r="H50" s="1604"/>
      <c r="I50" s="1605">
        <v>278507</v>
      </c>
      <c r="J50" s="1606">
        <f t="shared" si="42"/>
        <v>97962.36370031656</v>
      </c>
      <c r="K50" s="1607">
        <f t="shared" si="43"/>
        <v>16</v>
      </c>
      <c r="L50" s="1608"/>
      <c r="M50" s="1608"/>
      <c r="N50" s="1598" t="s">
        <v>44</v>
      </c>
      <c r="O50" s="1605">
        <v>127389</v>
      </c>
      <c r="P50" s="1606">
        <f t="shared" si="44"/>
        <v>44807.94934927893</v>
      </c>
      <c r="Q50" s="1607">
        <f t="shared" si="45"/>
        <v>15</v>
      </c>
      <c r="R50" s="1609">
        <f t="shared" si="46"/>
        <v>0.44838388353683645</v>
      </c>
      <c r="S50" s="1604"/>
      <c r="T50" s="1598" t="s">
        <v>44</v>
      </c>
      <c r="U50" s="1605">
        <v>69197</v>
      </c>
      <c r="V50" s="1607">
        <f t="shared" si="47"/>
        <v>24339.43017938797</v>
      </c>
      <c r="W50" s="1607">
        <f t="shared" si="48"/>
        <v>32</v>
      </c>
      <c r="X50" s="1609">
        <f t="shared" si="49"/>
        <v>0.24355964478171957</v>
      </c>
      <c r="Y50" s="1605">
        <f t="shared" si="50"/>
        <v>11</v>
      </c>
      <c r="Z50" s="1608"/>
      <c r="AA50" s="1598" t="s">
        <v>44</v>
      </c>
      <c r="AB50" s="1605">
        <v>39590</v>
      </c>
      <c r="AC50" s="1607">
        <f t="shared" si="51"/>
        <v>13925.430882870207</v>
      </c>
      <c r="AD50" s="1607">
        <f t="shared" si="52"/>
        <v>37</v>
      </c>
      <c r="AE50" s="1609">
        <f t="shared" si="53"/>
        <v>0.1393489072778918</v>
      </c>
      <c r="AF50" s="1608">
        <f t="shared" si="54"/>
        <v>47</v>
      </c>
      <c r="AG50" s="1608"/>
      <c r="AH50" s="1598" t="s">
        <v>44</v>
      </c>
      <c r="AI50" s="1607">
        <v>284107</v>
      </c>
      <c r="AJ50" s="1607">
        <f t="shared" si="55"/>
        <v>99932.1139641224</v>
      </c>
      <c r="AK50" s="1607">
        <f t="shared" si="56"/>
        <v>20</v>
      </c>
      <c r="AL50" s="1608"/>
      <c r="AM50" s="1608"/>
      <c r="AN50" s="1598" t="s">
        <v>44</v>
      </c>
      <c r="AO50" s="1610">
        <v>4</v>
      </c>
      <c r="AP50" s="1610">
        <v>281</v>
      </c>
      <c r="AQ50" s="1611">
        <f t="shared" si="37"/>
        <v>0.014234875444839857</v>
      </c>
      <c r="AR50" s="1612">
        <f t="shared" si="38"/>
        <v>30</v>
      </c>
      <c r="AS50" s="1604"/>
      <c r="AT50" s="1613" t="s">
        <v>44</v>
      </c>
      <c r="AU50" s="1610">
        <v>5</v>
      </c>
      <c r="AV50" s="1610">
        <v>319</v>
      </c>
      <c r="AW50" s="1611">
        <f t="shared" si="57"/>
        <v>0.01567398119122257</v>
      </c>
      <c r="AX50" s="1612">
        <f t="shared" si="58"/>
        <v>40</v>
      </c>
      <c r="AY50" s="1604"/>
      <c r="AZ50" s="1614" t="s">
        <v>44</v>
      </c>
      <c r="BA50" s="1610">
        <v>0</v>
      </c>
      <c r="BB50" s="1610">
        <v>40</v>
      </c>
      <c r="BC50" s="1611">
        <f t="shared" si="59"/>
        <v>0</v>
      </c>
      <c r="BD50" s="1612">
        <f t="shared" si="60"/>
        <v>1</v>
      </c>
      <c r="BE50" s="1"/>
      <c r="BF50" s="1598" t="s">
        <v>44</v>
      </c>
      <c r="BG50" s="1610">
        <v>2</v>
      </c>
      <c r="BH50" s="1610">
        <v>40</v>
      </c>
      <c r="BI50" s="1609">
        <f t="shared" si="61"/>
        <v>0.05</v>
      </c>
      <c r="BJ50" s="1612">
        <f t="shared" si="62"/>
        <v>7</v>
      </c>
      <c r="BK50" s="1615"/>
      <c r="BL50" s="1598" t="s">
        <v>44</v>
      </c>
      <c r="BM50" s="1610">
        <v>73</v>
      </c>
      <c r="BN50" s="1610">
        <v>320</v>
      </c>
      <c r="BO50" s="1609">
        <f t="shared" si="63"/>
        <v>0.228125</v>
      </c>
      <c r="BP50" s="1612">
        <f t="shared" si="64"/>
        <v>41</v>
      </c>
      <c r="BQ50" s="1604"/>
      <c r="BR50" s="1"/>
      <c r="BS50" s="1598" t="s">
        <v>44</v>
      </c>
      <c r="BT50" s="1612">
        <v>87</v>
      </c>
      <c r="BU50" s="5">
        <v>13450</v>
      </c>
      <c r="BV50" s="5">
        <v>13218</v>
      </c>
      <c r="BW50" s="1604">
        <v>7713</v>
      </c>
      <c r="BX50" s="1612">
        <f t="shared" si="65"/>
        <v>7848.377212891512</v>
      </c>
      <c r="BY50" s="1616">
        <f t="shared" si="66"/>
        <v>1.1085094108001892</v>
      </c>
      <c r="BZ50" s="1610">
        <f t="shared" si="67"/>
        <v>9</v>
      </c>
      <c r="CA50" s="1604"/>
      <c r="CB50" s="1617" t="s">
        <v>44</v>
      </c>
      <c r="CC50" s="1618">
        <v>2683</v>
      </c>
      <c r="CD50" s="1618">
        <v>958</v>
      </c>
      <c r="CE50" s="1570">
        <f t="shared" si="68"/>
        <v>0.3570629891912039</v>
      </c>
      <c r="CF50" s="1568">
        <f t="shared" si="69"/>
        <v>44</v>
      </c>
      <c r="CG50" s="1617" t="s">
        <v>44</v>
      </c>
      <c r="CH50" s="1619">
        <f t="shared" si="70"/>
        <v>1.0397820047880626</v>
      </c>
      <c r="CI50" s="1568">
        <f t="shared" si="71"/>
        <v>29</v>
      </c>
      <c r="CJ50" s="1619">
        <f t="shared" si="39"/>
        <v>1.041464414693883</v>
      </c>
      <c r="CK50" s="1568">
        <f t="shared" si="72"/>
        <v>32</v>
      </c>
      <c r="CL50" s="1620">
        <f t="shared" si="40"/>
        <v>1.0407634105664576</v>
      </c>
      <c r="CM50" s="1621">
        <f t="shared" si="73"/>
        <v>30</v>
      </c>
      <c r="CO50" s="1622">
        <v>1.2074925823524405</v>
      </c>
      <c r="CP50" s="1623">
        <v>37</v>
      </c>
    </row>
    <row r="51" spans="1:94" s="1617" customFormat="1" ht="10.5" customHeight="1">
      <c r="A51" s="1598" t="s">
        <v>46</v>
      </c>
      <c r="B51" s="1599" t="s">
        <v>99</v>
      </c>
      <c r="C51" s="1600">
        <v>17767</v>
      </c>
      <c r="D51" s="1601">
        <v>7043</v>
      </c>
      <c r="E51" s="1602">
        <v>18396</v>
      </c>
      <c r="F51" s="1603">
        <f t="shared" si="41"/>
        <v>2.611955132755928</v>
      </c>
      <c r="G51" s="1604"/>
      <c r="H51" s="1604"/>
      <c r="I51" s="1605">
        <v>2189866</v>
      </c>
      <c r="J51" s="1606">
        <f t="shared" si="42"/>
        <v>123254.68565317724</v>
      </c>
      <c r="K51" s="1607">
        <f t="shared" si="43"/>
        <v>24</v>
      </c>
      <c r="L51" s="1608"/>
      <c r="M51" s="1608"/>
      <c r="N51" s="1598" t="s">
        <v>46</v>
      </c>
      <c r="O51" s="1605">
        <v>1206805</v>
      </c>
      <c r="P51" s="1606">
        <f t="shared" si="44"/>
        <v>67923.96015084145</v>
      </c>
      <c r="Q51" s="1607">
        <f t="shared" si="45"/>
        <v>25</v>
      </c>
      <c r="R51" s="1609">
        <f t="shared" si="46"/>
        <v>0.5959872269226286</v>
      </c>
      <c r="S51" s="1604"/>
      <c r="T51" s="1598" t="s">
        <v>46</v>
      </c>
      <c r="U51" s="1605">
        <v>385651</v>
      </c>
      <c r="V51" s="1607">
        <f t="shared" si="47"/>
        <v>21706.02802949288</v>
      </c>
      <c r="W51" s="1607">
        <f t="shared" si="48"/>
        <v>30</v>
      </c>
      <c r="X51" s="1609">
        <f t="shared" si="49"/>
        <v>0.19045584833501572</v>
      </c>
      <c r="Y51" s="1605">
        <f t="shared" si="50"/>
        <v>21</v>
      </c>
      <c r="Z51" s="1608"/>
      <c r="AA51" s="1598" t="s">
        <v>46</v>
      </c>
      <c r="AB51" s="1605">
        <v>96237</v>
      </c>
      <c r="AC51" s="1607">
        <f t="shared" si="51"/>
        <v>5416.615072887938</v>
      </c>
      <c r="AD51" s="1607">
        <f t="shared" si="52"/>
        <v>15</v>
      </c>
      <c r="AE51" s="1609">
        <f t="shared" si="53"/>
        <v>0.04752716698833118</v>
      </c>
      <c r="AF51" s="1608">
        <f t="shared" si="54"/>
        <v>11</v>
      </c>
      <c r="AG51" s="1608"/>
      <c r="AH51" s="1598" t="s">
        <v>46</v>
      </c>
      <c r="AI51" s="1607">
        <v>2024884</v>
      </c>
      <c r="AJ51" s="1607">
        <f t="shared" si="55"/>
        <v>113968.818596274</v>
      </c>
      <c r="AK51" s="1607">
        <f t="shared" si="56"/>
        <v>24</v>
      </c>
      <c r="AL51" s="1608"/>
      <c r="AM51" s="1608"/>
      <c r="AN51" s="1598" t="s">
        <v>46</v>
      </c>
      <c r="AO51" s="1610">
        <v>29</v>
      </c>
      <c r="AP51" s="1610">
        <v>468</v>
      </c>
      <c r="AQ51" s="1611">
        <f t="shared" si="37"/>
        <v>0.06196581196581197</v>
      </c>
      <c r="AR51" s="1612">
        <f t="shared" si="38"/>
        <v>42</v>
      </c>
      <c r="AS51" s="1604"/>
      <c r="AT51" s="1613" t="s">
        <v>46</v>
      </c>
      <c r="AU51" s="1610">
        <v>3</v>
      </c>
      <c r="AV51" s="1610">
        <v>1980</v>
      </c>
      <c r="AW51" s="1611">
        <f t="shared" si="57"/>
        <v>0.0015151515151515152</v>
      </c>
      <c r="AX51" s="1612">
        <f t="shared" si="58"/>
        <v>17</v>
      </c>
      <c r="AY51" s="1604"/>
      <c r="AZ51" s="1614" t="s">
        <v>46</v>
      </c>
      <c r="BA51" s="1610">
        <v>36</v>
      </c>
      <c r="BB51" s="1610">
        <v>297</v>
      </c>
      <c r="BC51" s="1611">
        <f t="shared" si="59"/>
        <v>0.12121212121212122</v>
      </c>
      <c r="BD51" s="1612">
        <f t="shared" si="60"/>
        <v>45</v>
      </c>
      <c r="BE51" s="2"/>
      <c r="BF51" s="1598" t="s">
        <v>46</v>
      </c>
      <c r="BG51" s="1610">
        <v>127</v>
      </c>
      <c r="BH51" s="1610">
        <v>297</v>
      </c>
      <c r="BI51" s="1609">
        <f t="shared" si="61"/>
        <v>0.4276094276094276</v>
      </c>
      <c r="BJ51" s="1612">
        <f t="shared" si="62"/>
        <v>24</v>
      </c>
      <c r="BK51" s="1625"/>
      <c r="BL51" s="1598" t="s">
        <v>46</v>
      </c>
      <c r="BM51" s="1610">
        <v>771</v>
      </c>
      <c r="BN51" s="1610">
        <v>1980</v>
      </c>
      <c r="BO51" s="1609">
        <f t="shared" si="63"/>
        <v>0.3893939393939394</v>
      </c>
      <c r="BP51" s="1612">
        <f t="shared" si="64"/>
        <v>48</v>
      </c>
      <c r="BQ51" s="1604"/>
      <c r="BR51" s="2"/>
      <c r="BS51" s="1598" t="s">
        <v>46</v>
      </c>
      <c r="BT51" s="1612">
        <v>630</v>
      </c>
      <c r="BU51" s="6">
        <v>90899</v>
      </c>
      <c r="BV51" s="6">
        <v>90329</v>
      </c>
      <c r="BW51" s="1604">
        <v>55476</v>
      </c>
      <c r="BX51" s="1612">
        <f t="shared" si="65"/>
        <v>55826.06830585969</v>
      </c>
      <c r="BY51" s="1616">
        <f t="shared" si="66"/>
        <v>1.1285050499138825</v>
      </c>
      <c r="BZ51" s="1610">
        <f t="shared" si="67"/>
        <v>13</v>
      </c>
      <c r="CA51" s="1604"/>
      <c r="CB51" s="1617" t="s">
        <v>46</v>
      </c>
      <c r="CC51" s="1618">
        <v>7181</v>
      </c>
      <c r="CD51" s="1618">
        <v>1880</v>
      </c>
      <c r="CE51" s="1570">
        <f t="shared" si="68"/>
        <v>0.2618019774404679</v>
      </c>
      <c r="CF51" s="1568">
        <f t="shared" si="69"/>
        <v>32</v>
      </c>
      <c r="CG51" s="1617" t="s">
        <v>46</v>
      </c>
      <c r="CH51" s="1619">
        <f t="shared" si="70"/>
        <v>0.8305880392154192</v>
      </c>
      <c r="CI51" s="1568">
        <f t="shared" si="71"/>
        <v>18</v>
      </c>
      <c r="CJ51" s="1619">
        <f t="shared" si="39"/>
        <v>1.7262032770465598</v>
      </c>
      <c r="CK51" s="1568">
        <f t="shared" si="72"/>
        <v>41</v>
      </c>
      <c r="CL51" s="1620">
        <f t="shared" si="40"/>
        <v>1.3530302612835845</v>
      </c>
      <c r="CM51" s="1621">
        <f t="shared" si="73"/>
        <v>39</v>
      </c>
      <c r="CO51" s="1622">
        <v>1.1153148545172469</v>
      </c>
      <c r="CP51" s="1623">
        <v>32</v>
      </c>
    </row>
    <row r="52" spans="1:94" s="1617" customFormat="1" ht="10.5" customHeight="1">
      <c r="A52" s="1598" t="s">
        <v>48</v>
      </c>
      <c r="B52" s="1599" t="s">
        <v>100</v>
      </c>
      <c r="C52" s="1600">
        <v>11783</v>
      </c>
      <c r="D52" s="1601">
        <v>11771</v>
      </c>
      <c r="E52" s="1602">
        <v>29375</v>
      </c>
      <c r="F52" s="1603">
        <f t="shared" si="41"/>
        <v>2.4955398861609037</v>
      </c>
      <c r="G52" s="1604"/>
      <c r="H52" s="1604"/>
      <c r="I52" s="1605">
        <v>1552768</v>
      </c>
      <c r="J52" s="1606">
        <f t="shared" si="42"/>
        <v>131780.3615378087</v>
      </c>
      <c r="K52" s="1607">
        <f t="shared" si="43"/>
        <v>31</v>
      </c>
      <c r="L52" s="1608"/>
      <c r="M52" s="1608"/>
      <c r="N52" s="1598" t="s">
        <v>48</v>
      </c>
      <c r="O52" s="1605">
        <v>1068619</v>
      </c>
      <c r="P52" s="1606">
        <f t="shared" si="44"/>
        <v>90691.5895782059</v>
      </c>
      <c r="Q52" s="1607">
        <f t="shared" si="45"/>
        <v>36</v>
      </c>
      <c r="R52" s="1609">
        <f t="shared" si="46"/>
        <v>0.6741348409729928</v>
      </c>
      <c r="S52" s="1604"/>
      <c r="T52" s="1598" t="s">
        <v>48</v>
      </c>
      <c r="U52" s="1605">
        <v>167261</v>
      </c>
      <c r="V52" s="1607">
        <f t="shared" si="47"/>
        <v>14195.11160145973</v>
      </c>
      <c r="W52" s="1607">
        <f t="shared" si="48"/>
        <v>15</v>
      </c>
      <c r="X52" s="1609">
        <f t="shared" si="49"/>
        <v>0.10551606104325653</v>
      </c>
      <c r="Y52" s="1605">
        <f t="shared" si="50"/>
        <v>42</v>
      </c>
      <c r="Z52" s="1608"/>
      <c r="AA52" s="1598" t="s">
        <v>48</v>
      </c>
      <c r="AB52" s="1605">
        <v>134737</v>
      </c>
      <c r="AC52" s="1607">
        <f t="shared" si="51"/>
        <v>11434.863786811507</v>
      </c>
      <c r="AD52" s="1607">
        <f t="shared" si="52"/>
        <v>31</v>
      </c>
      <c r="AE52" s="1609">
        <f t="shared" si="53"/>
        <v>0.08499840080344644</v>
      </c>
      <c r="AF52" s="1608">
        <f t="shared" si="54"/>
        <v>29</v>
      </c>
      <c r="AG52" s="1608"/>
      <c r="AH52" s="1598" t="s">
        <v>48</v>
      </c>
      <c r="AI52" s="1607">
        <v>1585171</v>
      </c>
      <c r="AJ52" s="1607">
        <f t="shared" si="55"/>
        <v>134530.34032080116</v>
      </c>
      <c r="AK52" s="1607">
        <f t="shared" si="56"/>
        <v>32</v>
      </c>
      <c r="AL52" s="1608"/>
      <c r="AM52" s="1608"/>
      <c r="AN52" s="1598" t="s">
        <v>48</v>
      </c>
      <c r="AO52" s="1610">
        <v>14</v>
      </c>
      <c r="AP52" s="1610">
        <v>479</v>
      </c>
      <c r="AQ52" s="1611">
        <f t="shared" si="37"/>
        <v>0.029227557411273485</v>
      </c>
      <c r="AR52" s="1612">
        <f t="shared" si="38"/>
        <v>37</v>
      </c>
      <c r="AS52" s="1604"/>
      <c r="AT52" s="1613" t="s">
        <v>48</v>
      </c>
      <c r="AU52" s="1610">
        <v>9</v>
      </c>
      <c r="AV52" s="1610">
        <v>3187</v>
      </c>
      <c r="AW52" s="1611">
        <f t="shared" si="57"/>
        <v>0.0028239723878255413</v>
      </c>
      <c r="AX52" s="1612">
        <f t="shared" si="58"/>
        <v>24</v>
      </c>
      <c r="AY52" s="1604"/>
      <c r="AZ52" s="1614" t="s">
        <v>48</v>
      </c>
      <c r="BA52" s="1610">
        <v>11</v>
      </c>
      <c r="BB52" s="1610">
        <v>261</v>
      </c>
      <c r="BC52" s="1611">
        <f t="shared" si="59"/>
        <v>0.0421455938697318</v>
      </c>
      <c r="BD52" s="1612">
        <f t="shared" si="60"/>
        <v>29</v>
      </c>
      <c r="BE52" s="1"/>
      <c r="BF52" s="1598" t="s">
        <v>48</v>
      </c>
      <c r="BG52" s="1610">
        <v>115</v>
      </c>
      <c r="BH52" s="1610">
        <v>260</v>
      </c>
      <c r="BI52" s="1609">
        <f t="shared" si="61"/>
        <v>0.4423076923076923</v>
      </c>
      <c r="BJ52" s="1612">
        <f t="shared" si="62"/>
        <v>27</v>
      </c>
      <c r="BK52" s="1615"/>
      <c r="BL52" s="1598" t="s">
        <v>48</v>
      </c>
      <c r="BM52" s="1610">
        <v>78</v>
      </c>
      <c r="BN52" s="1610">
        <v>3187</v>
      </c>
      <c r="BO52" s="1609">
        <f t="shared" si="63"/>
        <v>0.02447442736115469</v>
      </c>
      <c r="BP52" s="1612">
        <f t="shared" si="64"/>
        <v>16</v>
      </c>
      <c r="BQ52" s="1604"/>
      <c r="BR52" s="1"/>
      <c r="BS52" s="1598" t="s">
        <v>48</v>
      </c>
      <c r="BT52" s="1612">
        <v>724</v>
      </c>
      <c r="BU52" s="5">
        <v>96729</v>
      </c>
      <c r="BV52" s="5">
        <v>96952</v>
      </c>
      <c r="BW52" s="1604">
        <v>60017</v>
      </c>
      <c r="BX52" s="1612">
        <f t="shared" si="65"/>
        <v>59878.95446200181</v>
      </c>
      <c r="BY52" s="1616">
        <f t="shared" si="66"/>
        <v>1.2091059479995403</v>
      </c>
      <c r="BZ52" s="1610">
        <f t="shared" si="67"/>
        <v>17</v>
      </c>
      <c r="CA52" s="1604"/>
      <c r="CB52" s="1617" t="s">
        <v>48</v>
      </c>
      <c r="CC52" s="1618">
        <v>13774</v>
      </c>
      <c r="CD52" s="1618">
        <v>2122</v>
      </c>
      <c r="CE52" s="1570">
        <f t="shared" si="68"/>
        <v>0.15405837084361843</v>
      </c>
      <c r="CF52" s="1568">
        <f t="shared" si="69"/>
        <v>6</v>
      </c>
      <c r="CG52" s="1617" t="s">
        <v>48</v>
      </c>
      <c r="CH52" s="1619">
        <f t="shared" si="70"/>
        <v>1.0433175966799288</v>
      </c>
      <c r="CI52" s="1568">
        <f t="shared" si="71"/>
        <v>30</v>
      </c>
      <c r="CJ52" s="1619">
        <f t="shared" si="39"/>
        <v>0.751562753084594</v>
      </c>
      <c r="CK52" s="1568">
        <f t="shared" si="72"/>
        <v>22</v>
      </c>
      <c r="CL52" s="1620">
        <f t="shared" si="40"/>
        <v>0.8731272712493169</v>
      </c>
      <c r="CM52" s="1621">
        <f t="shared" si="73"/>
        <v>21</v>
      </c>
      <c r="CO52" s="1622">
        <v>0.8991177540072225</v>
      </c>
      <c r="CP52" s="1623">
        <v>22</v>
      </c>
    </row>
    <row r="53" spans="1:94" s="1617" customFormat="1" ht="10.5" customHeight="1">
      <c r="A53" s="1598" t="s">
        <v>47</v>
      </c>
      <c r="B53" s="1599" t="s">
        <v>101</v>
      </c>
      <c r="C53" s="1600">
        <v>34153</v>
      </c>
      <c r="D53" s="1601">
        <v>34087</v>
      </c>
      <c r="E53" s="1602">
        <v>70186</v>
      </c>
      <c r="F53" s="1603">
        <f t="shared" si="41"/>
        <v>2.059025434916537</v>
      </c>
      <c r="G53" s="1604"/>
      <c r="H53" s="1604"/>
      <c r="I53" s="1605">
        <v>1085171</v>
      </c>
      <c r="J53" s="1606">
        <f t="shared" si="42"/>
        <v>31773.811963809912</v>
      </c>
      <c r="K53" s="1607">
        <f t="shared" si="43"/>
        <v>2</v>
      </c>
      <c r="L53" s="1608"/>
      <c r="M53" s="1608"/>
      <c r="N53" s="1598" t="s">
        <v>47</v>
      </c>
      <c r="O53" s="1605">
        <v>700175</v>
      </c>
      <c r="P53" s="1606">
        <f t="shared" si="44"/>
        <v>20501.127280180364</v>
      </c>
      <c r="Q53" s="1607">
        <f t="shared" si="45"/>
        <v>3</v>
      </c>
      <c r="R53" s="1609">
        <f t="shared" si="46"/>
        <v>0.6269598792239819</v>
      </c>
      <c r="S53" s="1604"/>
      <c r="T53" s="1598" t="s">
        <v>47</v>
      </c>
      <c r="U53" s="1605">
        <v>228390</v>
      </c>
      <c r="V53" s="1607">
        <f t="shared" si="47"/>
        <v>6687.260269961644</v>
      </c>
      <c r="W53" s="1607">
        <f t="shared" si="48"/>
        <v>2</v>
      </c>
      <c r="X53" s="1609">
        <f t="shared" si="49"/>
        <v>0.20450796845926406</v>
      </c>
      <c r="Y53" s="1605">
        <f t="shared" si="50"/>
        <v>19</v>
      </c>
      <c r="Z53" s="1608"/>
      <c r="AA53" s="1598" t="s">
        <v>47</v>
      </c>
      <c r="AB53" s="1605">
        <v>99623</v>
      </c>
      <c r="AC53" s="1607">
        <f t="shared" si="51"/>
        <v>2916.961906713905</v>
      </c>
      <c r="AD53" s="1607">
        <f t="shared" si="52"/>
        <v>7</v>
      </c>
      <c r="AE53" s="1609">
        <f t="shared" si="53"/>
        <v>0.08920573292095654</v>
      </c>
      <c r="AF53" s="1608">
        <f t="shared" si="54"/>
        <v>33</v>
      </c>
      <c r="AG53" s="1608"/>
      <c r="AH53" s="1598" t="s">
        <v>47</v>
      </c>
      <c r="AI53" s="1607">
        <v>1116778</v>
      </c>
      <c r="AJ53" s="1607">
        <f t="shared" si="55"/>
        <v>32699.26507188241</v>
      </c>
      <c r="AK53" s="1607">
        <f t="shared" si="56"/>
        <v>1</v>
      </c>
      <c r="AL53" s="1608"/>
      <c r="AM53" s="1608"/>
      <c r="AN53" s="1598" t="s">
        <v>47</v>
      </c>
      <c r="AO53" s="1610">
        <v>9</v>
      </c>
      <c r="AP53" s="1610">
        <v>377</v>
      </c>
      <c r="AQ53" s="1611">
        <f t="shared" si="37"/>
        <v>0.023872679045092837</v>
      </c>
      <c r="AR53" s="1612">
        <f t="shared" si="38"/>
        <v>35</v>
      </c>
      <c r="AS53" s="1604"/>
      <c r="AT53" s="1613" t="s">
        <v>47</v>
      </c>
      <c r="AU53" s="1610">
        <v>5</v>
      </c>
      <c r="AV53" s="1610">
        <v>1039</v>
      </c>
      <c r="AW53" s="1611">
        <f t="shared" si="57"/>
        <v>0.004812319538017324</v>
      </c>
      <c r="AX53" s="1612">
        <f t="shared" si="58"/>
        <v>27</v>
      </c>
      <c r="AY53" s="1604"/>
      <c r="AZ53" s="1614" t="s">
        <v>47</v>
      </c>
      <c r="BA53" s="1610">
        <v>7</v>
      </c>
      <c r="BB53" s="1610">
        <v>179</v>
      </c>
      <c r="BC53" s="1611">
        <f t="shared" si="59"/>
        <v>0.03910614525139665</v>
      </c>
      <c r="BD53" s="1612">
        <f t="shared" si="60"/>
        <v>27</v>
      </c>
      <c r="BE53" s="1"/>
      <c r="BF53" s="1598" t="s">
        <v>47</v>
      </c>
      <c r="BG53" s="1610">
        <v>8</v>
      </c>
      <c r="BH53" s="1610">
        <v>178</v>
      </c>
      <c r="BI53" s="1609">
        <f t="shared" si="61"/>
        <v>0.0449438202247191</v>
      </c>
      <c r="BJ53" s="1612">
        <f t="shared" si="62"/>
        <v>6</v>
      </c>
      <c r="BK53" s="1615"/>
      <c r="BL53" s="1598" t="s">
        <v>47</v>
      </c>
      <c r="BM53" s="1610">
        <v>427</v>
      </c>
      <c r="BN53" s="1610">
        <v>1038</v>
      </c>
      <c r="BO53" s="1609">
        <f t="shared" si="63"/>
        <v>0.4113680154142582</v>
      </c>
      <c r="BP53" s="1612">
        <f t="shared" si="64"/>
        <v>50</v>
      </c>
      <c r="BQ53" s="1604"/>
      <c r="BR53" s="1"/>
      <c r="BS53" s="1598" t="s">
        <v>47</v>
      </c>
      <c r="BT53" s="1612">
        <v>410</v>
      </c>
      <c r="BU53" s="5">
        <v>51502</v>
      </c>
      <c r="BV53" s="5">
        <v>51022</v>
      </c>
      <c r="BW53" s="1604">
        <v>20523</v>
      </c>
      <c r="BX53" s="1612">
        <f t="shared" si="65"/>
        <v>20716.074360079965</v>
      </c>
      <c r="BY53" s="1616">
        <f t="shared" si="66"/>
        <v>1.9791394492678263</v>
      </c>
      <c r="BZ53" s="1610">
        <f t="shared" si="67"/>
        <v>39</v>
      </c>
      <c r="CA53" s="1604"/>
      <c r="CB53" s="1617" t="s">
        <v>47</v>
      </c>
      <c r="CC53" s="1618">
        <v>6931</v>
      </c>
      <c r="CD53" s="1618">
        <v>2534</v>
      </c>
      <c r="CE53" s="1570">
        <f t="shared" si="68"/>
        <v>0.365603808974174</v>
      </c>
      <c r="CF53" s="1568">
        <f t="shared" si="69"/>
        <v>46</v>
      </c>
      <c r="CG53" s="1617" t="s">
        <v>47</v>
      </c>
      <c r="CH53" s="1619">
        <f t="shared" si="70"/>
        <v>0.340902541509863</v>
      </c>
      <c r="CI53" s="1568">
        <f t="shared" si="71"/>
        <v>2</v>
      </c>
      <c r="CJ53" s="1619">
        <f t="shared" si="39"/>
        <v>1.3537657018599527</v>
      </c>
      <c r="CK53" s="1568">
        <f t="shared" si="72"/>
        <v>37</v>
      </c>
      <c r="CL53" s="1620">
        <f t="shared" si="40"/>
        <v>0.9317393850474153</v>
      </c>
      <c r="CM53" s="1621">
        <f t="shared" si="73"/>
        <v>24</v>
      </c>
      <c r="CO53" s="1622">
        <v>0.9363563914990811</v>
      </c>
      <c r="CP53" s="1623">
        <v>26</v>
      </c>
    </row>
    <row r="54" spans="1:94" s="1617" customFormat="1" ht="10.5" customHeight="1" thickBot="1">
      <c r="A54" s="1598" t="s">
        <v>49</v>
      </c>
      <c r="B54" s="1599" t="s">
        <v>102</v>
      </c>
      <c r="C54" s="1600">
        <v>7467</v>
      </c>
      <c r="D54" s="1601">
        <v>6753</v>
      </c>
      <c r="E54" s="1602">
        <v>15594</v>
      </c>
      <c r="F54" s="1603">
        <f t="shared" si="41"/>
        <v>2.3091959129275876</v>
      </c>
      <c r="G54" s="1604"/>
      <c r="H54" s="1604"/>
      <c r="I54" s="1605">
        <v>386151</v>
      </c>
      <c r="J54" s="1606">
        <f t="shared" si="42"/>
        <v>51714.3431096826</v>
      </c>
      <c r="K54" s="1607">
        <f t="shared" si="43"/>
        <v>6</v>
      </c>
      <c r="L54" s="1608"/>
      <c r="M54" s="1608"/>
      <c r="N54" s="1598" t="s">
        <v>49</v>
      </c>
      <c r="O54" s="1605">
        <v>230982</v>
      </c>
      <c r="P54" s="1606">
        <f t="shared" si="44"/>
        <v>30933.70831659301</v>
      </c>
      <c r="Q54" s="1607">
        <f t="shared" si="45"/>
        <v>6</v>
      </c>
      <c r="R54" s="1609">
        <f t="shared" si="46"/>
        <v>0.5783253796964432</v>
      </c>
      <c r="S54" s="1604"/>
      <c r="T54" s="1598" t="s">
        <v>49</v>
      </c>
      <c r="U54" s="1605">
        <v>100676</v>
      </c>
      <c r="V54" s="1607">
        <f t="shared" si="47"/>
        <v>13482.79094683273</v>
      </c>
      <c r="W54" s="1607">
        <f t="shared" si="48"/>
        <v>13</v>
      </c>
      <c r="X54" s="1609">
        <f t="shared" si="49"/>
        <v>0.2520693643934121</v>
      </c>
      <c r="Y54" s="1605">
        <f t="shared" si="50"/>
        <v>7</v>
      </c>
      <c r="Z54" s="1608"/>
      <c r="AA54" s="1598" t="s">
        <v>49</v>
      </c>
      <c r="AB54" s="1605">
        <v>37236</v>
      </c>
      <c r="AC54" s="1607">
        <f t="shared" si="51"/>
        <v>4986.741663318602</v>
      </c>
      <c r="AD54" s="1607">
        <f t="shared" si="52"/>
        <v>13</v>
      </c>
      <c r="AE54" s="1609">
        <f t="shared" si="53"/>
        <v>0.09323031161898658</v>
      </c>
      <c r="AF54" s="1608">
        <f t="shared" si="54"/>
        <v>36</v>
      </c>
      <c r="AG54" s="1608"/>
      <c r="AH54" s="1598" t="s">
        <v>49</v>
      </c>
      <c r="AI54" s="1607">
        <v>399398</v>
      </c>
      <c r="AJ54" s="1607">
        <f t="shared" si="55"/>
        <v>53488.41569572787</v>
      </c>
      <c r="AK54" s="1607">
        <f t="shared" si="56"/>
        <v>7</v>
      </c>
      <c r="AL54" s="1608"/>
      <c r="AM54" s="1608"/>
      <c r="AN54" s="1598" t="s">
        <v>49</v>
      </c>
      <c r="AO54" s="1610">
        <v>11</v>
      </c>
      <c r="AP54" s="1610">
        <v>815</v>
      </c>
      <c r="AQ54" s="1611">
        <f t="shared" si="37"/>
        <v>0.013496932515337423</v>
      </c>
      <c r="AR54" s="1612">
        <f t="shared" si="38"/>
        <v>29</v>
      </c>
      <c r="AS54" s="1604"/>
      <c r="AT54" s="1613" t="s">
        <v>49</v>
      </c>
      <c r="AU54" s="1610">
        <v>1</v>
      </c>
      <c r="AV54" s="1610">
        <v>1983</v>
      </c>
      <c r="AW54" s="1611">
        <f t="shared" si="57"/>
        <v>0.0005042864346949068</v>
      </c>
      <c r="AX54" s="1612">
        <f t="shared" si="58"/>
        <v>9</v>
      </c>
      <c r="AY54" s="1604"/>
      <c r="AZ54" s="1614" t="s">
        <v>49</v>
      </c>
      <c r="BA54" s="1610">
        <v>5</v>
      </c>
      <c r="BB54" s="1610">
        <v>97</v>
      </c>
      <c r="BC54" s="1611">
        <f t="shared" si="59"/>
        <v>0.05154639175257732</v>
      </c>
      <c r="BD54" s="1612">
        <f t="shared" si="60"/>
        <v>33</v>
      </c>
      <c r="BE54" s="1"/>
      <c r="BF54" s="1598" t="s">
        <v>49</v>
      </c>
      <c r="BG54" s="1610">
        <v>0</v>
      </c>
      <c r="BH54" s="1610">
        <v>97</v>
      </c>
      <c r="BI54" s="1609">
        <f t="shared" si="61"/>
        <v>0</v>
      </c>
      <c r="BJ54" s="1612">
        <f t="shared" si="62"/>
        <v>1</v>
      </c>
      <c r="BK54" s="1615"/>
      <c r="BL54" s="1598" t="s">
        <v>49</v>
      </c>
      <c r="BM54" s="1610">
        <v>36</v>
      </c>
      <c r="BN54" s="1610">
        <v>1988</v>
      </c>
      <c r="BO54" s="1609">
        <f t="shared" si="63"/>
        <v>0.018108651911468814</v>
      </c>
      <c r="BP54" s="1612">
        <f t="shared" si="64"/>
        <v>13</v>
      </c>
      <c r="BQ54" s="1604"/>
      <c r="BR54" s="1"/>
      <c r="BS54" s="1598" t="s">
        <v>49</v>
      </c>
      <c r="BT54" s="1612">
        <v>195</v>
      </c>
      <c r="BU54" s="5">
        <v>18066</v>
      </c>
      <c r="BV54" s="5">
        <v>17413</v>
      </c>
      <c r="BW54" s="1604">
        <v>9058</v>
      </c>
      <c r="BX54" s="1612">
        <f t="shared" si="65"/>
        <v>9397.681502325848</v>
      </c>
      <c r="BY54" s="1616">
        <f t="shared" si="66"/>
        <v>2.074979876172002</v>
      </c>
      <c r="BZ54" s="1610">
        <f t="shared" si="67"/>
        <v>45</v>
      </c>
      <c r="CA54" s="1604"/>
      <c r="CB54" s="1617" t="s">
        <v>49</v>
      </c>
      <c r="CC54" s="1618">
        <v>2774</v>
      </c>
      <c r="CD54" s="1618">
        <v>339</v>
      </c>
      <c r="CE54" s="1570">
        <f t="shared" si="68"/>
        <v>0.12220620043258831</v>
      </c>
      <c r="CF54" s="1568">
        <f t="shared" si="69"/>
        <v>3</v>
      </c>
      <c r="CG54" s="1617" t="s">
        <v>49</v>
      </c>
      <c r="CH54" s="1619">
        <f t="shared" si="70"/>
        <v>0.5189437026910014</v>
      </c>
      <c r="CI54" s="1568">
        <f t="shared" si="71"/>
        <v>9</v>
      </c>
      <c r="CJ54" s="1619">
        <f t="shared" si="39"/>
        <v>0.5554567577332209</v>
      </c>
      <c r="CK54" s="1568">
        <f t="shared" si="72"/>
        <v>11</v>
      </c>
      <c r="CL54" s="1620">
        <f t="shared" si="40"/>
        <v>0.5402429847989628</v>
      </c>
      <c r="CM54" s="1621">
        <f t="shared" si="73"/>
        <v>4</v>
      </c>
      <c r="CO54" s="1622">
        <v>0.6474062675423354</v>
      </c>
      <c r="CP54" s="1623">
        <v>7</v>
      </c>
    </row>
    <row r="55" spans="1:90" s="1621" customFormat="1" ht="10.5" customHeight="1" thickTop="1">
      <c r="A55" s="1631" t="s">
        <v>114</v>
      </c>
      <c r="B55" s="1632"/>
      <c r="C55" s="1628">
        <f>SUM(C5:C54)</f>
        <v>814770</v>
      </c>
      <c r="D55" s="1633">
        <f>SUM(D5:D54)</f>
        <v>777682</v>
      </c>
      <c r="E55" s="1634">
        <f>SUM(E5:E54)</f>
        <v>1846481</v>
      </c>
      <c r="F55" s="1635">
        <f t="shared" si="41"/>
        <v>2.3743393829354416</v>
      </c>
      <c r="G55" s="1636"/>
      <c r="H55" s="1636"/>
      <c r="I55" s="1628">
        <f>SUM(I5:I54)</f>
        <v>104728590.255</v>
      </c>
      <c r="J55" s="1637">
        <f t="shared" si="42"/>
        <v>128537.61215435031</v>
      </c>
      <c r="K55" s="1628"/>
      <c r="L55" s="1636"/>
      <c r="M55" s="1636"/>
      <c r="N55" s="1636"/>
      <c r="O55" s="1628">
        <f>SUM(O5:O54)</f>
        <v>54662456</v>
      </c>
      <c r="P55" s="1637">
        <f t="shared" si="44"/>
        <v>67089.43137327099</v>
      </c>
      <c r="Q55" s="1628"/>
      <c r="R55" s="1638">
        <f t="shared" si="46"/>
        <v>0.5487699582894706</v>
      </c>
      <c r="S55" s="1636">
        <f>SUM(S5:S54)</f>
        <v>0</v>
      </c>
      <c r="T55" s="1636">
        <f>SUM(T5:T54)</f>
        <v>0</v>
      </c>
      <c r="U55" s="1628">
        <f>SUM(U5:U54)</f>
        <v>17071805.255</v>
      </c>
      <c r="V55" s="1627">
        <f t="shared" si="47"/>
        <v>20952.91340501</v>
      </c>
      <c r="W55" s="1628"/>
      <c r="X55" s="1638">
        <f t="shared" si="49"/>
        <v>0.1713880887041064</v>
      </c>
      <c r="Y55" s="1628"/>
      <c r="Z55" s="1636"/>
      <c r="AA55" s="1636">
        <f>SUM(AA5:AA54)</f>
        <v>0</v>
      </c>
      <c r="AB55" s="1628">
        <f>SUM(AB5:AB54)</f>
        <v>7015900</v>
      </c>
      <c r="AC55" s="1627">
        <f t="shared" si="51"/>
        <v>8610.896326570688</v>
      </c>
      <c r="AD55" s="1628"/>
      <c r="AE55" s="1638">
        <f t="shared" si="53"/>
        <v>0.07043436084106972</v>
      </c>
      <c r="AF55" s="1636"/>
      <c r="AG55" s="1636"/>
      <c r="AH55" s="1636">
        <f>SUM(AH5:AH54)</f>
        <v>0</v>
      </c>
      <c r="AI55" s="1628">
        <f>SUM(AI5:AI54)</f>
        <v>99609053.255</v>
      </c>
      <c r="AJ55" s="1627">
        <f t="shared" si="55"/>
        <v>122254.19843023185</v>
      </c>
      <c r="AK55" s="1628"/>
      <c r="AL55" s="1636"/>
      <c r="AM55" s="1636">
        <f>SUM(AM5:AM54)</f>
        <v>0</v>
      </c>
      <c r="AN55" s="1636">
        <f>SUM(AN5:AN54)</f>
        <v>0</v>
      </c>
      <c r="AO55" s="1628">
        <f>SUM(AO5:AO54)</f>
        <v>603</v>
      </c>
      <c r="AP55" s="1628">
        <f>SUM(AP5:AP54)</f>
        <v>30512</v>
      </c>
      <c r="AQ55" s="1630">
        <f t="shared" si="37"/>
        <v>0.019762716308337702</v>
      </c>
      <c r="AR55" s="1628"/>
      <c r="AS55" s="1636"/>
      <c r="AT55" s="1628">
        <f>SUM(AT5:AT54)</f>
        <v>0</v>
      </c>
      <c r="AU55" s="1628">
        <f>SUM(AU5:AU54)</f>
        <v>719</v>
      </c>
      <c r="AV55" s="1628">
        <f>SUM(AV5:AV54)</f>
        <v>94500</v>
      </c>
      <c r="AW55" s="1630">
        <f t="shared" si="57"/>
        <v>0.007608465608465609</v>
      </c>
      <c r="AX55" s="1628"/>
      <c r="AY55" s="1636">
        <f>SUM(AY5:AY54)</f>
        <v>0</v>
      </c>
      <c r="AZ55" s="1636">
        <f>SUM(AZ5:AZ54)</f>
        <v>0</v>
      </c>
      <c r="BA55" s="1628">
        <f>SUM(BA5:BA54)</f>
        <v>818</v>
      </c>
      <c r="BB55" s="1628">
        <f>SUM(BB5:BB54)</f>
        <v>15887</v>
      </c>
      <c r="BC55" s="1630">
        <f t="shared" si="59"/>
        <v>0.051488638509473154</v>
      </c>
      <c r="BD55" s="1628"/>
      <c r="BE55" s="7"/>
      <c r="BF55" s="1636">
        <f>SUM(BF5:BF54)</f>
        <v>0</v>
      </c>
      <c r="BG55" s="1628">
        <v>8056</v>
      </c>
      <c r="BH55" s="1628">
        <v>15882</v>
      </c>
      <c r="BI55" s="1611">
        <f t="shared" si="61"/>
        <v>0.5072409016496663</v>
      </c>
      <c r="BJ55" s="1628"/>
      <c r="BK55" s="1639"/>
      <c r="BL55" s="1636">
        <f>SUM(BL5:BL54)</f>
        <v>0</v>
      </c>
      <c r="BM55" s="1628">
        <v>10064</v>
      </c>
      <c r="BN55" s="1628">
        <v>94915</v>
      </c>
      <c r="BO55" s="1630">
        <f t="shared" si="63"/>
        <v>0.10603171258494443</v>
      </c>
      <c r="BP55" s="1628"/>
      <c r="BQ55" s="1636"/>
      <c r="BR55" s="8"/>
      <c r="BS55" s="1636">
        <f aca="true" t="shared" si="74" ref="BS55:BX55">SUM(BS5:BS54)</f>
        <v>0</v>
      </c>
      <c r="BT55" s="1628">
        <f t="shared" si="74"/>
        <v>42605</v>
      </c>
      <c r="BU55" s="9">
        <f t="shared" si="74"/>
        <v>5265490</v>
      </c>
      <c r="BV55" s="9">
        <f t="shared" si="74"/>
        <v>5242886</v>
      </c>
      <c r="BW55" s="1634">
        <f t="shared" si="74"/>
        <v>2986094</v>
      </c>
      <c r="BX55" s="1628">
        <f t="shared" si="74"/>
        <v>2999212.9619181063</v>
      </c>
      <c r="BY55" s="1640">
        <f t="shared" si="66"/>
        <v>1.4205393395190098</v>
      </c>
      <c r="BZ55" s="1562"/>
      <c r="CC55" s="1562">
        <f>SUM(CC5:CC54)</f>
        <v>597598</v>
      </c>
      <c r="CD55" s="1562">
        <f>SUM(CD5:CD54)</f>
        <v>144225</v>
      </c>
      <c r="CE55" s="1563">
        <f t="shared" si="68"/>
        <v>0.24134116914715242</v>
      </c>
      <c r="CF55" s="1562"/>
      <c r="CH55" s="1619">
        <f t="shared" si="70"/>
        <v>1</v>
      </c>
      <c r="CI55" s="1562"/>
      <c r="CJ55" s="1619">
        <f t="shared" si="39"/>
        <v>1</v>
      </c>
      <c r="CK55" s="1562"/>
      <c r="CL55" s="1620">
        <f t="shared" si="40"/>
        <v>1</v>
      </c>
    </row>
    <row r="56" spans="3:91" s="1641" customFormat="1" ht="10.5" customHeight="1">
      <c r="C56" s="1576" t="s">
        <v>236</v>
      </c>
      <c r="D56" s="1642" t="s">
        <v>236</v>
      </c>
      <c r="E56" s="1641" t="s">
        <v>236</v>
      </c>
      <c r="F56" s="1641" t="s">
        <v>236</v>
      </c>
      <c r="I56" s="1643" t="s">
        <v>234</v>
      </c>
      <c r="J56" s="1576" t="s">
        <v>235</v>
      </c>
      <c r="K56" s="1576" t="s">
        <v>236</v>
      </c>
      <c r="O56" s="1643" t="s">
        <v>236</v>
      </c>
      <c r="P56" s="1576" t="s">
        <v>237</v>
      </c>
      <c r="Q56" s="1576" t="s">
        <v>236</v>
      </c>
      <c r="R56" s="1644"/>
      <c r="S56" s="1645"/>
      <c r="T56" s="1645"/>
      <c r="U56" s="1643" t="s">
        <v>236</v>
      </c>
      <c r="V56" s="1576" t="s">
        <v>240</v>
      </c>
      <c r="W56" s="1576" t="s">
        <v>236</v>
      </c>
      <c r="X56" s="1576" t="s">
        <v>236</v>
      </c>
      <c r="Y56" s="1643"/>
      <c r="Z56" s="1645"/>
      <c r="AA56" s="1645"/>
      <c r="AB56" s="1643" t="s">
        <v>236</v>
      </c>
      <c r="AC56" s="1576" t="s">
        <v>241</v>
      </c>
      <c r="AD56" s="1576"/>
      <c r="AE56" s="1576" t="s">
        <v>236</v>
      </c>
      <c r="AF56" s="1645" t="s">
        <v>236</v>
      </c>
      <c r="AG56" s="1645"/>
      <c r="AH56" s="1645"/>
      <c r="AI56" s="1576" t="s">
        <v>236</v>
      </c>
      <c r="AJ56" s="1576" t="s">
        <v>235</v>
      </c>
      <c r="AK56" s="1576" t="s">
        <v>243</v>
      </c>
      <c r="AL56" s="1645"/>
      <c r="AM56" s="1645"/>
      <c r="AN56" s="1645"/>
      <c r="AO56" s="1643" t="s">
        <v>240</v>
      </c>
      <c r="AP56" s="1643" t="s">
        <v>240</v>
      </c>
      <c r="AQ56" s="1576" t="s">
        <v>236</v>
      </c>
      <c r="AR56" s="1576"/>
      <c r="AS56" s="1645"/>
      <c r="AT56" s="1643"/>
      <c r="AU56" s="1643" t="s">
        <v>240</v>
      </c>
      <c r="AV56" s="1643" t="s">
        <v>240</v>
      </c>
      <c r="AW56" s="1576" t="s">
        <v>236</v>
      </c>
      <c r="AX56" s="1576"/>
      <c r="AY56" s="1645"/>
      <c r="AZ56" s="1645"/>
      <c r="BA56" s="1643" t="s">
        <v>236</v>
      </c>
      <c r="BB56" s="1643" t="s">
        <v>236</v>
      </c>
      <c r="BC56" s="1576" t="s">
        <v>236</v>
      </c>
      <c r="BD56" s="1576"/>
      <c r="BE56" s="1645"/>
      <c r="BF56" s="1645"/>
      <c r="BG56" s="1646">
        <f>SUM(BG5:BG54)</f>
        <v>8056</v>
      </c>
      <c r="BH56" s="1646">
        <f>SUM(BH5:BH54)</f>
        <v>15882</v>
      </c>
      <c r="BI56" s="1576"/>
      <c r="BJ56" s="1576"/>
      <c r="BK56" s="1645"/>
      <c r="BL56" s="1645"/>
      <c r="BM56" s="1646">
        <f>SUM(BM5:BM54)</f>
        <v>10064</v>
      </c>
      <c r="BN56" s="1646">
        <f>SUM(BN5:BN54)</f>
        <v>94915</v>
      </c>
      <c r="BO56" s="1576" t="s">
        <v>236</v>
      </c>
      <c r="BP56" s="1576" t="s">
        <v>236</v>
      </c>
      <c r="BT56" s="1576" t="s">
        <v>236</v>
      </c>
      <c r="BU56" s="1645" t="s">
        <v>236</v>
      </c>
      <c r="BV56" s="1645" t="s">
        <v>236</v>
      </c>
      <c r="BW56" s="1645" t="s">
        <v>236</v>
      </c>
      <c r="BX56" s="1576" t="s">
        <v>236</v>
      </c>
      <c r="BY56" s="1576" t="s">
        <v>236</v>
      </c>
      <c r="BZ56" s="1643"/>
      <c r="CC56" s="1643" t="s">
        <v>236</v>
      </c>
      <c r="CD56" s="1643" t="s">
        <v>236</v>
      </c>
      <c r="CE56" s="1576" t="s">
        <v>236</v>
      </c>
      <c r="CF56" s="1576"/>
      <c r="CH56" s="1560"/>
      <c r="CI56" s="1576"/>
      <c r="CJ56" s="1560"/>
      <c r="CK56" s="1576"/>
      <c r="CL56" s="1575"/>
      <c r="CM56" s="1575"/>
    </row>
    <row r="57" spans="59:77" ht="10.5" customHeight="1">
      <c r="BG57" s="1643" t="s">
        <v>269</v>
      </c>
      <c r="BY57" s="1651" t="s">
        <v>272</v>
      </c>
    </row>
    <row r="60" ht="10.5" customHeight="1">
      <c r="BR60" s="1652"/>
    </row>
    <row r="61" spans="5:70" ht="10.5" customHeight="1">
      <c r="E61" s="1650"/>
      <c r="BK61" s="19"/>
      <c r="BL61" s="19"/>
      <c r="BQ61" s="1652"/>
      <c r="BR61" s="1652"/>
    </row>
    <row r="62" spans="7:70" ht="10.5" customHeight="1">
      <c r="G62" s="1650"/>
      <c r="H62" s="1650"/>
      <c r="L62" s="1650"/>
      <c r="M62" s="1650"/>
      <c r="N62" s="1650"/>
      <c r="BE62" s="19"/>
      <c r="BF62" s="19"/>
      <c r="BK62" s="19"/>
      <c r="BL62" s="19"/>
      <c r="BQ62" s="1652"/>
      <c r="BR62" s="1652"/>
    </row>
    <row r="63" spans="1:70" ht="10.5" customHeight="1">
      <c r="A63" s="1650"/>
      <c r="E63" s="1650"/>
      <c r="F63" s="1650"/>
      <c r="G63" s="1650"/>
      <c r="H63" s="1650"/>
      <c r="L63" s="1650"/>
      <c r="M63" s="1650"/>
      <c r="N63" s="1650"/>
      <c r="BE63" s="19"/>
      <c r="BK63" s="19"/>
      <c r="BQ63" s="1652"/>
      <c r="BR63" s="1652"/>
    </row>
    <row r="64" spans="1:70" ht="10.5" customHeight="1">
      <c r="A64" s="1650"/>
      <c r="E64" s="1650"/>
      <c r="F64" s="1650"/>
      <c r="G64" s="1650"/>
      <c r="H64" s="1650"/>
      <c r="L64" s="1650"/>
      <c r="M64" s="1650"/>
      <c r="N64" s="1650"/>
      <c r="BE64" s="19"/>
      <c r="BK64" s="19"/>
      <c r="BQ64" s="1652"/>
      <c r="BR64" s="1652"/>
    </row>
    <row r="65" spans="1:70" ht="10.5" customHeight="1">
      <c r="A65" s="1650"/>
      <c r="E65" s="1650"/>
      <c r="F65" s="1650"/>
      <c r="G65" s="1650"/>
      <c r="H65" s="1650"/>
      <c r="L65" s="1650"/>
      <c r="M65" s="1650"/>
      <c r="N65" s="1650"/>
      <c r="BE65" s="19"/>
      <c r="BK65" s="19"/>
      <c r="BQ65" s="1652"/>
      <c r="BR65" s="1652"/>
    </row>
    <row r="66" spans="1:70" ht="10.5" customHeight="1">
      <c r="A66" s="1650"/>
      <c r="E66" s="1650"/>
      <c r="F66" s="1650"/>
      <c r="G66" s="1650"/>
      <c r="H66" s="1650"/>
      <c r="L66" s="1650"/>
      <c r="M66" s="1650"/>
      <c r="N66" s="1650"/>
      <c r="BE66" s="19"/>
      <c r="BK66" s="19"/>
      <c r="BQ66" s="1652"/>
      <c r="BR66" s="1652"/>
    </row>
    <row r="67" spans="1:70" ht="10.5" customHeight="1">
      <c r="A67" s="1650"/>
      <c r="E67" s="1650"/>
      <c r="F67" s="1650"/>
      <c r="G67" s="1650"/>
      <c r="H67" s="1650"/>
      <c r="L67" s="1650"/>
      <c r="M67" s="1650"/>
      <c r="N67" s="1650"/>
      <c r="BE67" s="19"/>
      <c r="BK67" s="19"/>
      <c r="BQ67" s="1652"/>
      <c r="BR67" s="1652"/>
    </row>
    <row r="68" spans="1:70" ht="10.5" customHeight="1">
      <c r="A68" s="1650"/>
      <c r="E68" s="1650"/>
      <c r="F68" s="1650"/>
      <c r="G68" s="1650"/>
      <c r="H68" s="1650"/>
      <c r="L68" s="1650"/>
      <c r="M68" s="1650"/>
      <c r="N68" s="1650"/>
      <c r="BE68" s="19"/>
      <c r="BK68" s="19"/>
      <c r="BQ68" s="1652"/>
      <c r="BR68" s="1652"/>
    </row>
    <row r="69" spans="1:70" ht="10.5" customHeight="1">
      <c r="A69" s="1650"/>
      <c r="E69" s="1650"/>
      <c r="F69" s="1650"/>
      <c r="G69" s="1650"/>
      <c r="H69" s="1650"/>
      <c r="L69" s="1650"/>
      <c r="M69" s="1650"/>
      <c r="N69" s="1650"/>
      <c r="BE69" s="19"/>
      <c r="BK69" s="19"/>
      <c r="BQ69" s="1652"/>
      <c r="BR69" s="1652"/>
    </row>
    <row r="70" spans="1:70" ht="10.5" customHeight="1">
      <c r="A70" s="1650"/>
      <c r="E70" s="1650"/>
      <c r="F70" s="1650"/>
      <c r="G70" s="1650"/>
      <c r="H70" s="1650"/>
      <c r="L70" s="1650"/>
      <c r="M70" s="1650"/>
      <c r="N70" s="1650"/>
      <c r="BE70" s="19"/>
      <c r="BK70" s="19"/>
      <c r="BQ70" s="1652"/>
      <c r="BR70" s="1652"/>
    </row>
    <row r="71" spans="1:70" ht="10.5" customHeight="1">
      <c r="A71" s="1650"/>
      <c r="E71" s="1650"/>
      <c r="F71" s="1650"/>
      <c r="G71" s="1650"/>
      <c r="H71" s="1650"/>
      <c r="L71" s="1650"/>
      <c r="M71" s="1650"/>
      <c r="N71" s="1650"/>
      <c r="BE71" s="19"/>
      <c r="BK71" s="19"/>
      <c r="BQ71" s="1652"/>
      <c r="BR71" s="1652"/>
    </row>
    <row r="72" spans="1:70" ht="10.5" customHeight="1">
      <c r="A72" s="1650"/>
      <c r="E72" s="1650"/>
      <c r="F72" s="1650"/>
      <c r="G72" s="1650"/>
      <c r="H72" s="1650"/>
      <c r="L72" s="1650"/>
      <c r="M72" s="1650"/>
      <c r="N72" s="1650"/>
      <c r="BE72" s="19"/>
      <c r="BK72" s="19"/>
      <c r="BQ72" s="1652"/>
      <c r="BR72" s="1652"/>
    </row>
    <row r="73" spans="1:70" ht="10.5" customHeight="1">
      <c r="A73" s="1650"/>
      <c r="E73" s="1650"/>
      <c r="F73" s="1650"/>
      <c r="G73" s="1650"/>
      <c r="H73" s="1650"/>
      <c r="L73" s="1650"/>
      <c r="M73" s="1650"/>
      <c r="N73" s="1650"/>
      <c r="BE73" s="19"/>
      <c r="BK73" s="19"/>
      <c r="BQ73" s="1652"/>
      <c r="BR73" s="1652"/>
    </row>
    <row r="74" spans="1:70" ht="10.5" customHeight="1">
      <c r="A74" s="1650"/>
      <c r="E74" s="1650"/>
      <c r="F74" s="1650"/>
      <c r="G74" s="1650"/>
      <c r="H74" s="1650"/>
      <c r="L74" s="1650"/>
      <c r="M74" s="1650"/>
      <c r="N74" s="1650"/>
      <c r="BE74" s="19"/>
      <c r="BK74" s="19"/>
      <c r="BQ74" s="1652"/>
      <c r="BR74" s="1652"/>
    </row>
    <row r="75" spans="1:70" ht="10.5" customHeight="1">
      <c r="A75" s="1650"/>
      <c r="E75" s="1650"/>
      <c r="F75" s="1650"/>
      <c r="G75" s="1650"/>
      <c r="H75" s="1650"/>
      <c r="L75" s="1650"/>
      <c r="M75" s="1650"/>
      <c r="N75" s="1650"/>
      <c r="BE75" s="19"/>
      <c r="BK75" s="19"/>
      <c r="BQ75" s="1652"/>
      <c r="BR75" s="1652"/>
    </row>
    <row r="76" spans="1:70" ht="10.5" customHeight="1">
      <c r="A76" s="1650"/>
      <c r="E76" s="1650"/>
      <c r="F76" s="1650"/>
      <c r="G76" s="1650"/>
      <c r="H76" s="1650"/>
      <c r="L76" s="1650"/>
      <c r="M76" s="1650"/>
      <c r="N76" s="1650"/>
      <c r="BE76" s="19"/>
      <c r="BK76" s="19"/>
      <c r="BQ76" s="1652"/>
      <c r="BR76" s="1652"/>
    </row>
    <row r="77" spans="1:70" ht="10.5" customHeight="1">
      <c r="A77" s="1650"/>
      <c r="E77" s="1650"/>
      <c r="F77" s="1650"/>
      <c r="G77" s="1650"/>
      <c r="H77" s="1650"/>
      <c r="L77" s="1650"/>
      <c r="M77" s="1650"/>
      <c r="N77" s="1650"/>
      <c r="BE77" s="19"/>
      <c r="BK77" s="19"/>
      <c r="BQ77" s="1652"/>
      <c r="BR77" s="1652"/>
    </row>
    <row r="78" spans="1:70" ht="10.5" customHeight="1">
      <c r="A78" s="1650"/>
      <c r="E78" s="1650"/>
      <c r="F78" s="1650"/>
      <c r="G78" s="1650"/>
      <c r="H78" s="1650"/>
      <c r="L78" s="1650"/>
      <c r="M78" s="1650"/>
      <c r="N78" s="1650"/>
      <c r="BE78" s="19"/>
      <c r="BK78" s="19"/>
      <c r="BQ78" s="1652"/>
      <c r="BR78" s="1652"/>
    </row>
    <row r="79" spans="1:70" ht="10.5" customHeight="1">
      <c r="A79" s="1650"/>
      <c r="E79" s="1650"/>
      <c r="F79" s="1650"/>
      <c r="G79" s="1650"/>
      <c r="H79" s="1650"/>
      <c r="L79" s="1650"/>
      <c r="M79" s="1650"/>
      <c r="N79" s="1650"/>
      <c r="BE79" s="19"/>
      <c r="BK79" s="19"/>
      <c r="BQ79" s="1652"/>
      <c r="BR79" s="1652"/>
    </row>
    <row r="80" spans="1:70" ht="10.5" customHeight="1">
      <c r="A80" s="1650"/>
      <c r="E80" s="1650"/>
      <c r="F80" s="1650"/>
      <c r="G80" s="1650"/>
      <c r="H80" s="1650"/>
      <c r="L80" s="1650"/>
      <c r="M80" s="1650"/>
      <c r="N80" s="1650"/>
      <c r="BE80" s="19"/>
      <c r="BK80" s="19"/>
      <c r="BQ80" s="1652"/>
      <c r="BR80" s="1652"/>
    </row>
    <row r="81" spans="1:70" ht="10.5" customHeight="1">
      <c r="A81" s="1650"/>
      <c r="E81" s="1650"/>
      <c r="F81" s="1650"/>
      <c r="G81" s="1650"/>
      <c r="H81" s="1650"/>
      <c r="L81" s="1650"/>
      <c r="M81" s="1650"/>
      <c r="N81" s="1650"/>
      <c r="BE81" s="19"/>
      <c r="BK81" s="19"/>
      <c r="BQ81" s="1652"/>
      <c r="BR81" s="1652"/>
    </row>
    <row r="82" spans="1:70" ht="10.5" customHeight="1">
      <c r="A82" s="1650"/>
      <c r="E82" s="1650"/>
      <c r="F82" s="1650"/>
      <c r="G82" s="1650"/>
      <c r="H82" s="1650"/>
      <c r="L82" s="1650"/>
      <c r="M82" s="1650"/>
      <c r="N82" s="1650"/>
      <c r="BE82" s="19"/>
      <c r="BK82" s="19"/>
      <c r="BQ82" s="1652"/>
      <c r="BR82" s="1652"/>
    </row>
    <row r="83" spans="1:70" ht="10.5" customHeight="1">
      <c r="A83" s="1650"/>
      <c r="E83" s="1650"/>
      <c r="F83" s="1650"/>
      <c r="G83" s="1650"/>
      <c r="H83" s="1650"/>
      <c r="L83" s="1650"/>
      <c r="M83" s="1650"/>
      <c r="N83" s="1650"/>
      <c r="BE83" s="19"/>
      <c r="BK83" s="19"/>
      <c r="BQ83" s="1652"/>
      <c r="BR83" s="1652"/>
    </row>
    <row r="84" spans="1:70" ht="10.5" customHeight="1">
      <c r="A84" s="1650"/>
      <c r="E84" s="1650"/>
      <c r="F84" s="1650"/>
      <c r="G84" s="1650"/>
      <c r="H84" s="1650"/>
      <c r="L84" s="1650"/>
      <c r="M84" s="1650"/>
      <c r="N84" s="1650"/>
      <c r="BE84" s="19"/>
      <c r="BK84" s="19"/>
      <c r="BQ84" s="1652"/>
      <c r="BR84" s="1652"/>
    </row>
    <row r="85" spans="1:70" ht="10.5" customHeight="1">
      <c r="A85" s="1650"/>
      <c r="E85" s="1650"/>
      <c r="F85" s="1650"/>
      <c r="G85" s="1650"/>
      <c r="H85" s="1650"/>
      <c r="L85" s="1650"/>
      <c r="M85" s="1650"/>
      <c r="N85" s="1650"/>
      <c r="BE85" s="19"/>
      <c r="BK85" s="19"/>
      <c r="BQ85" s="1652"/>
      <c r="BR85" s="1652"/>
    </row>
    <row r="86" spans="1:70" ht="10.5" customHeight="1">
      <c r="A86" s="1650"/>
      <c r="E86" s="1650"/>
      <c r="F86" s="1650"/>
      <c r="G86" s="1650"/>
      <c r="H86" s="1650"/>
      <c r="L86" s="1650"/>
      <c r="M86" s="1650"/>
      <c r="N86" s="1650"/>
      <c r="BE86" s="19"/>
      <c r="BK86" s="19"/>
      <c r="BQ86" s="1652"/>
      <c r="BR86" s="1652"/>
    </row>
    <row r="87" spans="1:70" ht="10.5" customHeight="1">
      <c r="A87" s="1650"/>
      <c r="E87" s="1650"/>
      <c r="F87" s="1650"/>
      <c r="G87" s="1650"/>
      <c r="H87" s="1650"/>
      <c r="L87" s="1650"/>
      <c r="M87" s="1650"/>
      <c r="N87" s="1650"/>
      <c r="BE87" s="19"/>
      <c r="BK87" s="19"/>
      <c r="BQ87" s="1652"/>
      <c r="BR87" s="1652"/>
    </row>
    <row r="88" spans="1:70" ht="10.5" customHeight="1">
      <c r="A88" s="1650"/>
      <c r="E88" s="1650"/>
      <c r="F88" s="1650"/>
      <c r="G88" s="1650"/>
      <c r="H88" s="1650"/>
      <c r="L88" s="1650"/>
      <c r="M88" s="1650"/>
      <c r="N88" s="1650"/>
      <c r="BE88" s="19"/>
      <c r="BK88" s="19"/>
      <c r="BQ88" s="1652"/>
      <c r="BR88" s="1652"/>
    </row>
    <row r="89" spans="1:70" ht="10.5" customHeight="1">
      <c r="A89" s="1650"/>
      <c r="E89" s="1650"/>
      <c r="F89" s="1650"/>
      <c r="G89" s="1650"/>
      <c r="H89" s="1650"/>
      <c r="L89" s="1650"/>
      <c r="M89" s="1650"/>
      <c r="N89" s="1650"/>
      <c r="BE89" s="19"/>
      <c r="BK89" s="19"/>
      <c r="BQ89" s="1652"/>
      <c r="BR89" s="1652"/>
    </row>
    <row r="90" spans="1:70" ht="10.5" customHeight="1">
      <c r="A90" s="1650"/>
      <c r="E90" s="1650"/>
      <c r="F90" s="1650"/>
      <c r="G90" s="1650"/>
      <c r="H90" s="1650"/>
      <c r="L90" s="1650"/>
      <c r="M90" s="1650"/>
      <c r="N90" s="1650"/>
      <c r="BE90" s="19"/>
      <c r="BK90" s="19"/>
      <c r="BQ90" s="1652"/>
      <c r="BR90" s="1652"/>
    </row>
    <row r="91" spans="1:70" ht="10.5" customHeight="1">
      <c r="A91" s="1650"/>
      <c r="E91" s="1650"/>
      <c r="F91" s="1650"/>
      <c r="G91" s="1650"/>
      <c r="H91" s="1650"/>
      <c r="L91" s="1650"/>
      <c r="M91" s="1650"/>
      <c r="N91" s="1650"/>
      <c r="BE91" s="19"/>
      <c r="BK91" s="19"/>
      <c r="BQ91" s="1652"/>
      <c r="BR91" s="1652"/>
    </row>
    <row r="92" spans="1:70" ht="10.5" customHeight="1">
      <c r="A92" s="1650"/>
      <c r="E92" s="1650"/>
      <c r="F92" s="1650"/>
      <c r="G92" s="1650"/>
      <c r="H92" s="1650"/>
      <c r="L92" s="1650"/>
      <c r="M92" s="1650"/>
      <c r="N92" s="1650"/>
      <c r="BE92" s="19"/>
      <c r="BK92" s="19"/>
      <c r="BQ92" s="1652"/>
      <c r="BR92" s="1652"/>
    </row>
    <row r="93" spans="1:70" ht="10.5" customHeight="1">
      <c r="A93" s="1650"/>
      <c r="E93" s="1650"/>
      <c r="F93" s="1650"/>
      <c r="G93" s="1650"/>
      <c r="H93" s="1650"/>
      <c r="L93" s="1650"/>
      <c r="M93" s="1650"/>
      <c r="N93" s="1650"/>
      <c r="BE93" s="19"/>
      <c r="BK93" s="19"/>
      <c r="BQ93" s="1652"/>
      <c r="BR93" s="1652"/>
    </row>
    <row r="94" spans="1:70" ht="10.5" customHeight="1">
      <c r="A94" s="1650"/>
      <c r="E94" s="1650"/>
      <c r="F94" s="1650"/>
      <c r="G94" s="1650"/>
      <c r="H94" s="1650"/>
      <c r="L94" s="1650"/>
      <c r="M94" s="1650"/>
      <c r="N94" s="1650"/>
      <c r="BE94" s="19"/>
      <c r="BK94" s="19"/>
      <c r="BQ94" s="1652"/>
      <c r="BR94" s="1652"/>
    </row>
    <row r="95" spans="1:70" ht="10.5" customHeight="1">
      <c r="A95" s="1650"/>
      <c r="E95" s="1650"/>
      <c r="F95" s="1650"/>
      <c r="G95" s="1650"/>
      <c r="H95" s="1650"/>
      <c r="L95" s="1650"/>
      <c r="M95" s="1650"/>
      <c r="N95" s="1650"/>
      <c r="BE95" s="19"/>
      <c r="BK95" s="19"/>
      <c r="BQ95" s="1652"/>
      <c r="BR95" s="1652"/>
    </row>
    <row r="96" spans="1:70" ht="10.5" customHeight="1">
      <c r="A96" s="1650"/>
      <c r="E96" s="1650"/>
      <c r="F96" s="1650"/>
      <c r="G96" s="1650"/>
      <c r="H96" s="1650"/>
      <c r="L96" s="1650"/>
      <c r="M96" s="1650"/>
      <c r="N96" s="1650"/>
      <c r="BE96" s="19"/>
      <c r="BK96" s="19"/>
      <c r="BQ96" s="1652"/>
      <c r="BR96" s="1652"/>
    </row>
    <row r="97" spans="1:70" ht="10.5" customHeight="1">
      <c r="A97" s="1650"/>
      <c r="E97" s="1650"/>
      <c r="F97" s="1650"/>
      <c r="G97" s="1650"/>
      <c r="H97" s="1650"/>
      <c r="L97" s="1650"/>
      <c r="M97" s="1650"/>
      <c r="N97" s="1650"/>
      <c r="BE97" s="19"/>
      <c r="BK97" s="19"/>
      <c r="BQ97" s="1652"/>
      <c r="BR97" s="1652"/>
    </row>
    <row r="98" spans="1:70" ht="10.5" customHeight="1">
      <c r="A98" s="1650"/>
      <c r="E98" s="1650"/>
      <c r="F98" s="1650"/>
      <c r="G98" s="1650"/>
      <c r="H98" s="1650"/>
      <c r="L98" s="1650"/>
      <c r="M98" s="1650"/>
      <c r="N98" s="1650"/>
      <c r="BE98" s="19"/>
      <c r="BK98" s="19"/>
      <c r="BQ98" s="1652"/>
      <c r="BR98" s="1652"/>
    </row>
    <row r="99" spans="1:70" ht="10.5" customHeight="1">
      <c r="A99" s="1650"/>
      <c r="E99" s="1650"/>
      <c r="F99" s="1650"/>
      <c r="G99" s="1650"/>
      <c r="H99" s="1650"/>
      <c r="L99" s="1650"/>
      <c r="M99" s="1650"/>
      <c r="N99" s="1650"/>
      <c r="BE99" s="19"/>
      <c r="BK99" s="19"/>
      <c r="BQ99" s="1652"/>
      <c r="BR99" s="1652"/>
    </row>
    <row r="100" spans="1:70" ht="10.5" customHeight="1">
      <c r="A100" s="1650"/>
      <c r="E100" s="1650"/>
      <c r="F100" s="1650"/>
      <c r="G100" s="1650"/>
      <c r="H100" s="1650"/>
      <c r="L100" s="1650"/>
      <c r="M100" s="1650"/>
      <c r="N100" s="1650"/>
      <c r="BE100" s="19"/>
      <c r="BK100" s="19"/>
      <c r="BQ100" s="1652"/>
      <c r="BR100" s="1652"/>
    </row>
    <row r="101" spans="1:70" ht="10.5" customHeight="1">
      <c r="A101" s="1650"/>
      <c r="E101" s="1650"/>
      <c r="F101" s="1650"/>
      <c r="G101" s="1650"/>
      <c r="H101" s="1650"/>
      <c r="L101" s="1650"/>
      <c r="M101" s="1650"/>
      <c r="N101" s="1650"/>
      <c r="BE101" s="19"/>
      <c r="BK101" s="19"/>
      <c r="BQ101" s="1652"/>
      <c r="BR101" s="1652"/>
    </row>
    <row r="102" spans="1:70" ht="10.5" customHeight="1">
      <c r="A102" s="1650"/>
      <c r="E102" s="1650"/>
      <c r="F102" s="1650"/>
      <c r="G102" s="1650"/>
      <c r="H102" s="1650"/>
      <c r="L102" s="1650"/>
      <c r="M102" s="1650"/>
      <c r="N102" s="1650"/>
      <c r="BE102" s="19"/>
      <c r="BK102" s="19"/>
      <c r="BQ102" s="1652"/>
      <c r="BR102" s="1652"/>
    </row>
    <row r="103" spans="1:70" ht="10.5" customHeight="1">
      <c r="A103" s="1650"/>
      <c r="E103" s="1650"/>
      <c r="F103" s="1650"/>
      <c r="G103" s="1650"/>
      <c r="H103" s="1650"/>
      <c r="L103" s="1650"/>
      <c r="M103" s="1650"/>
      <c r="N103" s="1650"/>
      <c r="BE103" s="19"/>
      <c r="BK103" s="19"/>
      <c r="BQ103" s="1652"/>
      <c r="BR103" s="1652"/>
    </row>
    <row r="104" spans="1:70" ht="10.5" customHeight="1">
      <c r="A104" s="1650"/>
      <c r="E104" s="1650"/>
      <c r="F104" s="1650"/>
      <c r="G104" s="1650"/>
      <c r="H104" s="1650"/>
      <c r="L104" s="1650"/>
      <c r="M104" s="1650"/>
      <c r="N104" s="1650"/>
      <c r="BE104" s="19"/>
      <c r="BK104" s="19"/>
      <c r="BQ104" s="1652"/>
      <c r="BR104" s="1652"/>
    </row>
    <row r="105" spans="1:70" ht="10.5" customHeight="1">
      <c r="A105" s="1650"/>
      <c r="E105" s="1650"/>
      <c r="F105" s="1650"/>
      <c r="G105" s="1650"/>
      <c r="H105" s="1650"/>
      <c r="L105" s="1650"/>
      <c r="M105" s="1650"/>
      <c r="N105" s="1650"/>
      <c r="BE105" s="19"/>
      <c r="BK105" s="19"/>
      <c r="BQ105" s="1652"/>
      <c r="BR105" s="1652"/>
    </row>
    <row r="106" spans="1:70" ht="10.5" customHeight="1">
      <c r="A106" s="1650"/>
      <c r="E106" s="1650"/>
      <c r="F106" s="1650"/>
      <c r="G106" s="1650"/>
      <c r="H106" s="1650"/>
      <c r="L106" s="1650"/>
      <c r="M106" s="1650"/>
      <c r="N106" s="1650"/>
      <c r="BE106" s="19"/>
      <c r="BK106" s="19"/>
      <c r="BQ106" s="1652"/>
      <c r="BR106" s="1652"/>
    </row>
    <row r="107" spans="1:70" ht="10.5" customHeight="1">
      <c r="A107" s="1650"/>
      <c r="E107" s="1650"/>
      <c r="F107" s="1650"/>
      <c r="G107" s="1650"/>
      <c r="H107" s="1650"/>
      <c r="L107" s="1650"/>
      <c r="M107" s="1650"/>
      <c r="N107" s="1650"/>
      <c r="BE107" s="19"/>
      <c r="BK107" s="19"/>
      <c r="BQ107" s="1652"/>
      <c r="BR107" s="1652"/>
    </row>
    <row r="108" spans="1:70" ht="10.5" customHeight="1">
      <c r="A108" s="1650"/>
      <c r="E108" s="1650"/>
      <c r="F108" s="1650"/>
      <c r="G108" s="1650"/>
      <c r="H108" s="1650"/>
      <c r="L108" s="1650"/>
      <c r="M108" s="1650"/>
      <c r="N108" s="1650"/>
      <c r="BE108" s="19"/>
      <c r="BK108" s="19"/>
      <c r="BQ108" s="1652"/>
      <c r="BR108" s="1652"/>
    </row>
    <row r="109" spans="1:70" ht="10.5" customHeight="1">
      <c r="A109" s="1650"/>
      <c r="E109" s="1650"/>
      <c r="F109" s="1650"/>
      <c r="G109" s="1650"/>
      <c r="H109" s="1650"/>
      <c r="L109" s="1650"/>
      <c r="M109" s="1650"/>
      <c r="N109" s="1650"/>
      <c r="BE109" s="19"/>
      <c r="BK109" s="19"/>
      <c r="BQ109" s="1652"/>
      <c r="BR109" s="1652"/>
    </row>
    <row r="110" spans="1:70" ht="10.5" customHeight="1">
      <c r="A110" s="1650"/>
      <c r="E110" s="1650"/>
      <c r="F110" s="1650"/>
      <c r="G110" s="1650"/>
      <c r="H110" s="1650"/>
      <c r="L110" s="1650"/>
      <c r="M110" s="1650"/>
      <c r="N110" s="1650"/>
      <c r="BE110" s="19"/>
      <c r="BK110" s="19"/>
      <c r="BQ110" s="1652"/>
      <c r="BR110" s="1652"/>
    </row>
    <row r="111" spans="1:70" ht="10.5" customHeight="1">
      <c r="A111" s="1650"/>
      <c r="E111" s="1650"/>
      <c r="F111" s="1650"/>
      <c r="G111" s="1650"/>
      <c r="H111" s="1650"/>
      <c r="L111" s="1650"/>
      <c r="M111" s="1650"/>
      <c r="N111" s="1650"/>
      <c r="BE111" s="19"/>
      <c r="BK111" s="19"/>
      <c r="BQ111" s="1652"/>
      <c r="BR111" s="1652"/>
    </row>
    <row r="112" spans="1:69" ht="10.5" customHeight="1">
      <c r="A112" s="1650"/>
      <c r="E112" s="1650"/>
      <c r="F112" s="1650"/>
      <c r="G112" s="1650"/>
      <c r="H112" s="1650"/>
      <c r="L112" s="1650"/>
      <c r="M112" s="1650"/>
      <c r="N112" s="1650"/>
      <c r="BE112" s="19"/>
      <c r="BK112" s="19"/>
      <c r="BQ112" s="1652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pane ySplit="1200" topLeftCell="BM16" activePane="bottomLeft" state="split"/>
      <selection pane="topLeft" activeCell="S1" sqref="S1:S16384"/>
      <selection pane="bottomLeft" activeCell="G4" sqref="G4:G53"/>
    </sheetView>
  </sheetViews>
  <sheetFormatPr defaultColWidth="9.140625" defaultRowHeight="8.25" customHeight="1"/>
  <cols>
    <col min="1" max="1" width="5.7109375" style="477" customWidth="1"/>
    <col min="2" max="2" width="6.140625" style="501" customWidth="1"/>
    <col min="3" max="3" width="7.00390625" style="501" customWidth="1"/>
    <col min="4" max="5" width="6.7109375" style="501" customWidth="1"/>
    <col min="6" max="6" width="7.28125" style="627" customWidth="1"/>
    <col min="7" max="7" width="8.8515625" style="627" customWidth="1"/>
    <col min="8" max="8" width="7.8515625" style="637" customWidth="1"/>
    <col min="9" max="9" width="5.00390625" style="627" customWidth="1"/>
    <col min="10" max="10" width="6.57421875" style="501" customWidth="1"/>
    <col min="11" max="11" width="7.8515625" style="628" customWidth="1"/>
    <col min="12" max="12" width="8.8515625" style="501" customWidth="1"/>
    <col min="13" max="13" width="9.28125" style="307" customWidth="1"/>
    <col min="14" max="14" width="5.28125" style="501" customWidth="1"/>
    <col min="15" max="15" width="6.140625" style="501" customWidth="1"/>
    <col min="16" max="16" width="5.28125" style="779" customWidth="1"/>
    <col min="17" max="17" width="5.421875" style="625" customWidth="1"/>
    <col min="18" max="18" width="7.7109375" style="477" customWidth="1"/>
    <col min="19" max="16384" width="9.140625" style="501" customWidth="1"/>
  </cols>
  <sheetData>
    <row r="1" spans="1:18" s="787" customFormat="1" ht="8.25" customHeight="1" thickBot="1">
      <c r="A1" s="562" t="s">
        <v>292</v>
      </c>
      <c r="B1" s="562"/>
      <c r="C1" s="562"/>
      <c r="D1" s="562"/>
      <c r="E1" s="562"/>
      <c r="F1" s="562"/>
      <c r="G1" s="562"/>
      <c r="H1" s="788"/>
      <c r="I1" s="562"/>
      <c r="J1" s="562"/>
      <c r="K1" s="562"/>
      <c r="L1" s="562"/>
      <c r="M1" s="562"/>
      <c r="N1" s="562"/>
      <c r="O1" s="562"/>
      <c r="P1" s="562"/>
      <c r="Q1" s="562"/>
      <c r="R1" s="562"/>
    </row>
    <row r="2" spans="1:18" s="656" customFormat="1" ht="8.25" customHeight="1">
      <c r="A2" s="780"/>
      <c r="B2" s="781" t="s">
        <v>168</v>
      </c>
      <c r="C2" s="782"/>
      <c r="D2" s="782"/>
      <c r="E2" s="782"/>
      <c r="F2" s="782"/>
      <c r="G2" s="782"/>
      <c r="H2" s="789"/>
      <c r="I2" s="783"/>
      <c r="J2" s="781" t="s">
        <v>160</v>
      </c>
      <c r="K2" s="783"/>
      <c r="L2" s="781" t="s">
        <v>169</v>
      </c>
      <c r="M2" s="783"/>
      <c r="N2" s="784" t="s">
        <v>293</v>
      </c>
      <c r="O2" s="785"/>
      <c r="P2" s="786" t="s">
        <v>149</v>
      </c>
      <c r="Q2" s="783"/>
      <c r="R2" s="780"/>
    </row>
    <row r="3" spans="1:18" s="477" customFormat="1" ht="8.25" customHeight="1" thickBot="1">
      <c r="A3" s="736" t="s">
        <v>144</v>
      </c>
      <c r="B3" s="737">
        <v>1984</v>
      </c>
      <c r="C3" s="263">
        <v>1990</v>
      </c>
      <c r="D3" s="263">
        <v>1995</v>
      </c>
      <c r="E3" s="263">
        <v>2000</v>
      </c>
      <c r="F3" s="263">
        <v>2004</v>
      </c>
      <c r="G3" s="738">
        <v>2005</v>
      </c>
      <c r="H3" s="579">
        <v>2006</v>
      </c>
      <c r="I3" s="739" t="s">
        <v>145</v>
      </c>
      <c r="J3" s="740">
        <v>2005</v>
      </c>
      <c r="K3" s="578">
        <v>2006</v>
      </c>
      <c r="L3" s="263">
        <v>2005</v>
      </c>
      <c r="M3" s="579">
        <v>2006</v>
      </c>
      <c r="N3" s="741" t="s">
        <v>229</v>
      </c>
      <c r="O3" s="742" t="s">
        <v>230</v>
      </c>
      <c r="P3" s="743">
        <v>2005</v>
      </c>
      <c r="Q3" s="744">
        <v>2006</v>
      </c>
      <c r="R3" s="745" t="s">
        <v>144</v>
      </c>
    </row>
    <row r="4" spans="1:21" ht="8.25" customHeight="1">
      <c r="A4" s="746" t="s">
        <v>53</v>
      </c>
      <c r="B4" s="677">
        <v>28696.569228076318</v>
      </c>
      <c r="C4" s="747">
        <v>57431.667562242525</v>
      </c>
      <c r="D4" s="747">
        <v>73170.67389095834</v>
      </c>
      <c r="E4" s="747">
        <v>82268.22830748928</v>
      </c>
      <c r="F4" s="747">
        <v>97006.40725113299</v>
      </c>
      <c r="G4" s="748">
        <v>99818.69158878505</v>
      </c>
      <c r="H4" s="635">
        <v>101225.45059042884</v>
      </c>
      <c r="I4" s="749">
        <f aca="true" t="shared" si="0" ref="I4:I35">RANK(H4,H$4:H$53,1)</f>
        <v>21</v>
      </c>
      <c r="J4" s="750">
        <v>6420</v>
      </c>
      <c r="K4" s="274">
        <v>6436</v>
      </c>
      <c r="L4" s="1668">
        <v>640836</v>
      </c>
      <c r="M4" s="635">
        <v>651487</v>
      </c>
      <c r="N4" s="751">
        <f aca="true" t="shared" si="1" ref="N4:N35">(H4-G4)*100/G4</f>
        <v>1.4093142068412403</v>
      </c>
      <c r="O4" s="752">
        <f aca="true" t="shared" si="2" ref="O4:O35">(H4-$B4)*100/$B4</f>
        <v>252.74408514099062</v>
      </c>
      <c r="P4" s="660">
        <f aca="true" t="shared" si="3" ref="P4:P35">G4/G$55</f>
        <v>0.8203762556414818</v>
      </c>
      <c r="Q4" s="753">
        <f aca="true" t="shared" si="4" ref="Q4:Q35">H4/H$55</f>
        <v>0.8279916100238985</v>
      </c>
      <c r="R4" s="745" t="s">
        <v>53</v>
      </c>
      <c r="S4" s="1126"/>
      <c r="U4" s="779"/>
    </row>
    <row r="5" spans="1:21" ht="8.25" customHeight="1">
      <c r="A5" s="745" t="s">
        <v>54</v>
      </c>
      <c r="B5" s="683">
        <v>40926.249144421636</v>
      </c>
      <c r="C5" s="754">
        <v>62746.15594577381</v>
      </c>
      <c r="D5" s="754">
        <v>72983.596099517</v>
      </c>
      <c r="E5" s="754">
        <v>94076.35245160123</v>
      </c>
      <c r="F5" s="754">
        <v>105276.36394586774</v>
      </c>
      <c r="G5" s="755">
        <v>111286.49766271125</v>
      </c>
      <c r="H5" s="636">
        <v>118385.21575311743</v>
      </c>
      <c r="I5" s="749">
        <f t="shared" si="0"/>
        <v>27</v>
      </c>
      <c r="J5" s="756">
        <v>11124</v>
      </c>
      <c r="K5" s="283">
        <v>11147</v>
      </c>
      <c r="L5" s="757">
        <v>1237951</v>
      </c>
      <c r="M5" s="636">
        <v>1319640</v>
      </c>
      <c r="N5" s="758">
        <f t="shared" si="1"/>
        <v>6.378777515239164</v>
      </c>
      <c r="O5" s="759">
        <f t="shared" si="2"/>
        <v>189.26475850585902</v>
      </c>
      <c r="P5" s="661">
        <f t="shared" si="3"/>
        <v>0.9146262969674815</v>
      </c>
      <c r="Q5" s="760">
        <f t="shared" si="4"/>
        <v>0.9683529667954727</v>
      </c>
      <c r="R5" s="745" t="s">
        <v>54</v>
      </c>
      <c r="S5" s="1126"/>
      <c r="U5" s="779"/>
    </row>
    <row r="6" spans="1:21" ht="8.25" customHeight="1">
      <c r="A6" s="745" t="s">
        <v>55</v>
      </c>
      <c r="B6" s="683">
        <v>16143.44236856806</v>
      </c>
      <c r="C6" s="754">
        <v>22201.271447969386</v>
      </c>
      <c r="D6" s="754">
        <v>32872.03149993848</v>
      </c>
      <c r="E6" s="754">
        <v>40102.47954073531</v>
      </c>
      <c r="F6" s="754">
        <v>64342.95633107985</v>
      </c>
      <c r="G6" s="755">
        <v>55641.571393821454</v>
      </c>
      <c r="H6" s="636">
        <v>58671.61635832522</v>
      </c>
      <c r="I6" s="749">
        <f t="shared" si="0"/>
        <v>10</v>
      </c>
      <c r="J6" s="756">
        <v>16444</v>
      </c>
      <c r="K6" s="283">
        <v>16432</v>
      </c>
      <c r="L6" s="757">
        <v>914970</v>
      </c>
      <c r="M6" s="636">
        <v>964092</v>
      </c>
      <c r="N6" s="758">
        <f t="shared" si="1"/>
        <v>5.445649518159057</v>
      </c>
      <c r="O6" s="759">
        <f t="shared" si="2"/>
        <v>263.4393149788254</v>
      </c>
      <c r="P6" s="661">
        <f t="shared" si="3"/>
        <v>0.45729936218879486</v>
      </c>
      <c r="Q6" s="760">
        <f t="shared" si="4"/>
        <v>0.47991494044114974</v>
      </c>
      <c r="R6" s="745" t="s">
        <v>55</v>
      </c>
      <c r="S6" s="1126"/>
      <c r="U6" s="779"/>
    </row>
    <row r="7" spans="1:21" ht="8.25" customHeight="1">
      <c r="A7" s="745" t="s">
        <v>56</v>
      </c>
      <c r="B7" s="683">
        <v>67426.71966816454</v>
      </c>
      <c r="C7" s="754">
        <v>191981.42112125162</v>
      </c>
      <c r="D7" s="754">
        <v>129512.2984199381</v>
      </c>
      <c r="E7" s="754">
        <v>231138.70821358342</v>
      </c>
      <c r="F7" s="754">
        <v>275043.9150401837</v>
      </c>
      <c r="G7" s="755">
        <v>245197.29846242277</v>
      </c>
      <c r="H7" s="636">
        <v>264272.8433598184</v>
      </c>
      <c r="I7" s="749">
        <f t="shared" si="0"/>
        <v>41</v>
      </c>
      <c r="J7" s="756">
        <v>6959</v>
      </c>
      <c r="K7" s="283">
        <v>7048</v>
      </c>
      <c r="L7" s="335">
        <v>1706328</v>
      </c>
      <c r="M7" s="636">
        <v>1862595</v>
      </c>
      <c r="N7" s="758">
        <f t="shared" si="1"/>
        <v>7.779671724368125</v>
      </c>
      <c r="O7" s="759">
        <f t="shared" si="2"/>
        <v>291.9408279987771</v>
      </c>
      <c r="P7" s="661">
        <f t="shared" si="3"/>
        <v>2.0151941325246696</v>
      </c>
      <c r="Q7" s="760">
        <f t="shared" si="4"/>
        <v>2.1616668118815885</v>
      </c>
      <c r="R7" s="745" t="s">
        <v>56</v>
      </c>
      <c r="S7" s="1126"/>
      <c r="U7" s="779"/>
    </row>
    <row r="8" spans="1:21" ht="8.25" customHeight="1">
      <c r="A8" s="745" t="s">
        <v>57</v>
      </c>
      <c r="B8" s="683">
        <v>97631.69164882226</v>
      </c>
      <c r="C8" s="754">
        <v>181388.62636467328</v>
      </c>
      <c r="D8" s="754">
        <v>223172.1001588954</v>
      </c>
      <c r="E8" s="754">
        <v>268984.2632331903</v>
      </c>
      <c r="F8" s="754">
        <v>319623.9644483459</v>
      </c>
      <c r="G8" s="755">
        <v>336954.47065277013</v>
      </c>
      <c r="H8" s="636">
        <v>447647.2522053586</v>
      </c>
      <c r="I8" s="749">
        <f t="shared" si="0"/>
        <v>47</v>
      </c>
      <c r="J8" s="756">
        <v>18230</v>
      </c>
      <c r="K8" s="283">
        <v>18251</v>
      </c>
      <c r="L8" s="335">
        <v>6142680</v>
      </c>
      <c r="M8" s="636">
        <v>8170010</v>
      </c>
      <c r="N8" s="758">
        <f t="shared" si="1"/>
        <v>32.85096094381748</v>
      </c>
      <c r="O8" s="759">
        <f t="shared" si="2"/>
        <v>358.5060902309569</v>
      </c>
      <c r="P8" s="661">
        <f t="shared" si="3"/>
        <v>2.76931547144057</v>
      </c>
      <c r="Q8" s="760">
        <f t="shared" si="4"/>
        <v>3.6616104637160776</v>
      </c>
      <c r="R8" s="745" t="s">
        <v>57</v>
      </c>
      <c r="S8" s="1126"/>
      <c r="U8" s="779"/>
    </row>
    <row r="9" spans="1:21" ht="8.25" customHeight="1">
      <c r="A9" s="745" t="s">
        <v>58</v>
      </c>
      <c r="B9" s="683">
        <v>38623.58886141275</v>
      </c>
      <c r="C9" s="754">
        <v>56780.896478121664</v>
      </c>
      <c r="D9" s="754">
        <v>71614.05405405405</v>
      </c>
      <c r="E9" s="754">
        <v>106043.79562043796</v>
      </c>
      <c r="F9" s="504">
        <v>155648.35589941972</v>
      </c>
      <c r="G9" s="595">
        <v>135250.89432466403</v>
      </c>
      <c r="H9" s="636">
        <v>119666.37697952878</v>
      </c>
      <c r="I9" s="749">
        <f t="shared" si="0"/>
        <v>28</v>
      </c>
      <c r="J9" s="756">
        <v>10343</v>
      </c>
      <c r="K9" s="283">
        <v>10356</v>
      </c>
      <c r="L9" s="757">
        <v>1398900</v>
      </c>
      <c r="M9" s="636">
        <v>1239265</v>
      </c>
      <c r="N9" s="758">
        <f t="shared" si="1"/>
        <v>-11.522672306864953</v>
      </c>
      <c r="O9" s="759">
        <f t="shared" si="2"/>
        <v>209.8271820594139</v>
      </c>
      <c r="P9" s="661">
        <f t="shared" si="3"/>
        <v>1.1115816135451724</v>
      </c>
      <c r="Q9" s="760">
        <f t="shared" si="4"/>
        <v>0.9788324533314094</v>
      </c>
      <c r="R9" s="745" t="s">
        <v>58</v>
      </c>
      <c r="S9" s="1126"/>
      <c r="U9" s="779"/>
    </row>
    <row r="10" spans="1:21" ht="8.25" customHeight="1">
      <c r="A10" s="745" t="s">
        <v>59</v>
      </c>
      <c r="B10" s="683">
        <v>128599.58932238191</v>
      </c>
      <c r="C10" s="754">
        <v>298061.1825192802</v>
      </c>
      <c r="D10" s="754">
        <v>284683.17827508174</v>
      </c>
      <c r="E10" s="754">
        <v>315627.71876580676</v>
      </c>
      <c r="F10" s="754">
        <v>417736.1777328957</v>
      </c>
      <c r="G10" s="755">
        <v>356230.0505050505</v>
      </c>
      <c r="H10" s="636">
        <v>300419.2978024754</v>
      </c>
      <c r="I10" s="749">
        <f t="shared" si="0"/>
        <v>42</v>
      </c>
      <c r="J10" s="756">
        <v>3960</v>
      </c>
      <c r="K10" s="283">
        <v>3959</v>
      </c>
      <c r="L10" s="757">
        <v>1410671</v>
      </c>
      <c r="M10" s="636">
        <v>1189360</v>
      </c>
      <c r="N10" s="758">
        <f t="shared" si="1"/>
        <v>-15.667053530000793</v>
      </c>
      <c r="O10" s="759">
        <f t="shared" si="2"/>
        <v>133.60828707575772</v>
      </c>
      <c r="P10" s="661">
        <f t="shared" si="3"/>
        <v>2.927734979579152</v>
      </c>
      <c r="Q10" s="760">
        <f t="shared" si="4"/>
        <v>2.45733317677363</v>
      </c>
      <c r="R10" s="745" t="s">
        <v>59</v>
      </c>
      <c r="S10" s="1126"/>
      <c r="U10" s="779"/>
    </row>
    <row r="11" spans="1:21" ht="8.25" customHeight="1">
      <c r="A11" s="745" t="s">
        <v>60</v>
      </c>
      <c r="B11" s="683">
        <v>44866.55112651646</v>
      </c>
      <c r="C11" s="754">
        <v>65042.26525088487</v>
      </c>
      <c r="D11" s="754">
        <v>88297.80374773323</v>
      </c>
      <c r="E11" s="754">
        <v>116687.79434850863</v>
      </c>
      <c r="F11" s="504">
        <v>153324.9423520369</v>
      </c>
      <c r="G11" s="595">
        <v>210522.02937249668</v>
      </c>
      <c r="H11" s="636">
        <v>151503.39366515836</v>
      </c>
      <c r="I11" s="749">
        <f t="shared" si="0"/>
        <v>35</v>
      </c>
      <c r="J11" s="756">
        <v>5243</v>
      </c>
      <c r="K11" s="283">
        <v>5304</v>
      </c>
      <c r="L11" s="757">
        <v>1103767</v>
      </c>
      <c r="M11" s="636">
        <v>803574</v>
      </c>
      <c r="N11" s="758">
        <f t="shared" si="1"/>
        <v>-28.034422755307485</v>
      </c>
      <c r="O11" s="759">
        <f t="shared" si="2"/>
        <v>237.6755954295287</v>
      </c>
      <c r="P11" s="661">
        <f t="shared" si="3"/>
        <v>1.7302097576889004</v>
      </c>
      <c r="Q11" s="760">
        <f t="shared" si="4"/>
        <v>1.2392490042100148</v>
      </c>
      <c r="R11" s="745" t="s">
        <v>60</v>
      </c>
      <c r="S11" s="1126"/>
      <c r="U11" s="779"/>
    </row>
    <row r="12" spans="1:21" ht="8.25" customHeight="1">
      <c r="A12" s="745" t="s">
        <v>61</v>
      </c>
      <c r="B12" s="683">
        <v>87081.05062413316</v>
      </c>
      <c r="C12" s="754">
        <v>121545.83861427968</v>
      </c>
      <c r="D12" s="754">
        <v>256813.35458434693</v>
      </c>
      <c r="E12" s="754">
        <v>326758.49372384936</v>
      </c>
      <c r="F12" s="754">
        <v>457753.7146177472</v>
      </c>
      <c r="G12" s="755">
        <v>570190.6146179402</v>
      </c>
      <c r="H12" s="636">
        <v>592907.6145496727</v>
      </c>
      <c r="I12" s="749">
        <f t="shared" si="0"/>
        <v>48</v>
      </c>
      <c r="J12" s="756">
        <v>12040</v>
      </c>
      <c r="K12" s="283">
        <v>12069</v>
      </c>
      <c r="L12" s="335">
        <v>6865095</v>
      </c>
      <c r="M12" s="636">
        <v>7155802</v>
      </c>
      <c r="N12" s="758">
        <f t="shared" si="1"/>
        <v>3.984106253126283</v>
      </c>
      <c r="O12" s="759">
        <f t="shared" si="2"/>
        <v>580.8686968061885</v>
      </c>
      <c r="P12" s="661">
        <f t="shared" si="3"/>
        <v>4.686204897868411</v>
      </c>
      <c r="Q12" s="760">
        <f t="shared" si="4"/>
        <v>4.849793480818851</v>
      </c>
      <c r="R12" s="745" t="s">
        <v>61</v>
      </c>
      <c r="S12" s="1126"/>
      <c r="U12" s="779"/>
    </row>
    <row r="13" spans="1:21" ht="8.25" customHeight="1">
      <c r="A13" s="745" t="s">
        <v>62</v>
      </c>
      <c r="B13" s="683">
        <v>42510.422473896615</v>
      </c>
      <c r="C13" s="754">
        <v>70296.94789500309</v>
      </c>
      <c r="D13" s="754">
        <v>79898.78858929269</v>
      </c>
      <c r="E13" s="754">
        <v>79418.93751720342</v>
      </c>
      <c r="F13" s="754">
        <v>100827.7012248469</v>
      </c>
      <c r="G13" s="755">
        <v>109005.30808799386</v>
      </c>
      <c r="H13" s="636">
        <v>142239.3575636323</v>
      </c>
      <c r="I13" s="749">
        <f t="shared" si="0"/>
        <v>33</v>
      </c>
      <c r="J13" s="756">
        <v>18274</v>
      </c>
      <c r="K13" s="283">
        <v>17994</v>
      </c>
      <c r="L13" s="757">
        <v>1991963</v>
      </c>
      <c r="M13" s="636">
        <v>2559455</v>
      </c>
      <c r="N13" s="758">
        <f t="shared" si="1"/>
        <v>30.48846891823879</v>
      </c>
      <c r="O13" s="759">
        <f t="shared" si="2"/>
        <v>234.59878609998268</v>
      </c>
      <c r="P13" s="661">
        <f t="shared" si="3"/>
        <v>0.8958779670512307</v>
      </c>
      <c r="Q13" s="760">
        <f t="shared" si="4"/>
        <v>1.1634721701995832</v>
      </c>
      <c r="R13" s="745" t="s">
        <v>62</v>
      </c>
      <c r="S13" s="1126"/>
      <c r="U13" s="779"/>
    </row>
    <row r="14" spans="1:21" ht="8.25" customHeight="1">
      <c r="A14" s="745" t="s">
        <v>63</v>
      </c>
      <c r="B14" s="683">
        <v>124105.76015108594</v>
      </c>
      <c r="C14" s="754">
        <v>243841.41791044778</v>
      </c>
      <c r="D14" s="754">
        <v>290623.96006655577</v>
      </c>
      <c r="E14" s="754">
        <v>261062.6262626263</v>
      </c>
      <c r="F14" s="754">
        <v>253571.86234817814</v>
      </c>
      <c r="G14" s="755">
        <v>491498.46153846156</v>
      </c>
      <c r="H14" s="636">
        <v>303847.1794871795</v>
      </c>
      <c r="I14" s="749">
        <f t="shared" si="0"/>
        <v>43</v>
      </c>
      <c r="J14" s="756">
        <v>975</v>
      </c>
      <c r="K14" s="283">
        <v>975</v>
      </c>
      <c r="L14" s="335">
        <v>479211</v>
      </c>
      <c r="M14" s="636">
        <v>296251</v>
      </c>
      <c r="N14" s="758">
        <f t="shared" si="1"/>
        <v>-38.17942409502287</v>
      </c>
      <c r="O14" s="759">
        <f t="shared" si="2"/>
        <v>144.8292320334503</v>
      </c>
      <c r="P14" s="661">
        <f t="shared" si="3"/>
        <v>4.039460557062384</v>
      </c>
      <c r="Q14" s="760">
        <f t="shared" si="4"/>
        <v>2.4853721458128843</v>
      </c>
      <c r="R14" s="745" t="s">
        <v>63</v>
      </c>
      <c r="S14" s="1126"/>
      <c r="U14" s="779"/>
    </row>
    <row r="15" spans="1:21" ht="8.25" customHeight="1">
      <c r="A15" s="745" t="s">
        <v>64</v>
      </c>
      <c r="B15" s="683">
        <v>40679.92125984252</v>
      </c>
      <c r="C15" s="754">
        <v>51709.70258410532</v>
      </c>
      <c r="D15" s="754">
        <v>69093.74075899458</v>
      </c>
      <c r="E15" s="754">
        <v>94509.41922889215</v>
      </c>
      <c r="F15" s="754">
        <v>82850.9901525809</v>
      </c>
      <c r="G15" s="755">
        <v>87886.03496654435</v>
      </c>
      <c r="H15" s="636">
        <v>91148.75053856097</v>
      </c>
      <c r="I15" s="749">
        <f t="shared" si="0"/>
        <v>16</v>
      </c>
      <c r="J15" s="756">
        <v>9266</v>
      </c>
      <c r="K15" s="283">
        <v>9284</v>
      </c>
      <c r="L15" s="757">
        <v>814352</v>
      </c>
      <c r="M15" s="636">
        <v>846225</v>
      </c>
      <c r="N15" s="758">
        <f t="shared" si="1"/>
        <v>3.712439152885484</v>
      </c>
      <c r="O15" s="759">
        <f t="shared" si="2"/>
        <v>124.06324229673255</v>
      </c>
      <c r="P15" s="661">
        <f t="shared" si="3"/>
        <v>0.7223057639951135</v>
      </c>
      <c r="Q15" s="760">
        <f t="shared" si="4"/>
        <v>0.7455674464266177</v>
      </c>
      <c r="R15" s="745" t="s">
        <v>64</v>
      </c>
      <c r="S15" s="1126"/>
      <c r="U15" s="779"/>
    </row>
    <row r="16" spans="1:21" ht="8.25" customHeight="1">
      <c r="A16" s="745" t="s">
        <v>65</v>
      </c>
      <c r="B16" s="683">
        <v>29522.91052114061</v>
      </c>
      <c r="C16" s="754">
        <v>44008.414872798436</v>
      </c>
      <c r="D16" s="754">
        <v>46795.97813354159</v>
      </c>
      <c r="E16" s="754">
        <v>68269.12621359223</v>
      </c>
      <c r="F16" s="754">
        <v>80839.4263785094</v>
      </c>
      <c r="G16" s="1143">
        <v>87686.50393383094</v>
      </c>
      <c r="H16" s="636">
        <v>94727.56604154063</v>
      </c>
      <c r="I16" s="557">
        <f t="shared" si="0"/>
        <v>18</v>
      </c>
      <c r="J16" s="761">
        <v>4957</v>
      </c>
      <c r="K16" s="283">
        <v>4959</v>
      </c>
      <c r="L16" s="757">
        <v>434662</v>
      </c>
      <c r="M16" s="636">
        <v>469754</v>
      </c>
      <c r="N16" s="758">
        <f t="shared" si="1"/>
        <v>8.029812789688753</v>
      </c>
      <c r="O16" s="759">
        <f t="shared" si="2"/>
        <v>220.8612036191642</v>
      </c>
      <c r="P16" s="661">
        <f t="shared" si="3"/>
        <v>0.7206658855425282</v>
      </c>
      <c r="Q16" s="760">
        <f t="shared" si="4"/>
        <v>0.7748410055266924</v>
      </c>
      <c r="R16" s="745" t="s">
        <v>65</v>
      </c>
      <c r="S16" s="1126"/>
      <c r="U16" s="779"/>
    </row>
    <row r="17" spans="1:21" ht="8.25" customHeight="1">
      <c r="A17" s="745" t="s">
        <v>66</v>
      </c>
      <c r="B17" s="683">
        <v>87396.10426486457</v>
      </c>
      <c r="C17" s="754">
        <v>118405.64952249452</v>
      </c>
      <c r="D17" s="754">
        <v>132776.49796393252</v>
      </c>
      <c r="E17" s="754">
        <v>157380.40225068838</v>
      </c>
      <c r="F17" s="754">
        <v>193911.20647969053</v>
      </c>
      <c r="G17" s="755">
        <v>192318.2616064403</v>
      </c>
      <c r="H17" s="636">
        <v>247414.23457314484</v>
      </c>
      <c r="I17" s="749">
        <f t="shared" si="0"/>
        <v>40</v>
      </c>
      <c r="J17" s="756">
        <v>16521</v>
      </c>
      <c r="K17" s="283">
        <v>16481</v>
      </c>
      <c r="L17" s="757">
        <v>3177290</v>
      </c>
      <c r="M17" s="636">
        <v>4077634</v>
      </c>
      <c r="N17" s="758">
        <f t="shared" si="1"/>
        <v>28.648331420264622</v>
      </c>
      <c r="O17" s="759">
        <f t="shared" si="2"/>
        <v>183.0952668362949</v>
      </c>
      <c r="P17" s="661">
        <f t="shared" si="3"/>
        <v>1.5805991126204741</v>
      </c>
      <c r="Q17" s="760">
        <f t="shared" si="4"/>
        <v>2.0237688173493646</v>
      </c>
      <c r="R17" s="745" t="s">
        <v>66</v>
      </c>
      <c r="S17" s="1126"/>
      <c r="U17" s="779"/>
    </row>
    <row r="18" spans="1:21" ht="8.25" customHeight="1">
      <c r="A18" s="745" t="s">
        <v>67</v>
      </c>
      <c r="B18" s="683">
        <v>44656.02961918194</v>
      </c>
      <c r="C18" s="754">
        <v>74480.96245372818</v>
      </c>
      <c r="D18" s="754">
        <v>85217.39899213155</v>
      </c>
      <c r="E18" s="754">
        <v>138319.57200178332</v>
      </c>
      <c r="F18" s="504">
        <v>188667.6202395852</v>
      </c>
      <c r="G18" s="595">
        <v>138520.34337834214</v>
      </c>
      <c r="H18" s="636">
        <v>154780.73862112133</v>
      </c>
      <c r="I18" s="749">
        <f t="shared" si="0"/>
        <v>36</v>
      </c>
      <c r="J18" s="756">
        <v>11183</v>
      </c>
      <c r="K18" s="283">
        <v>11183</v>
      </c>
      <c r="L18" s="757">
        <v>1549073</v>
      </c>
      <c r="M18" s="636">
        <v>1730913</v>
      </c>
      <c r="N18" s="758">
        <f t="shared" si="1"/>
        <v>11.738633363308232</v>
      </c>
      <c r="O18" s="759">
        <f t="shared" si="2"/>
        <v>246.6065835701512</v>
      </c>
      <c r="P18" s="661">
        <f t="shared" si="3"/>
        <v>1.1384521157524803</v>
      </c>
      <c r="Q18" s="760">
        <f t="shared" si="4"/>
        <v>1.2660566312530508</v>
      </c>
      <c r="R18" s="745" t="s">
        <v>67</v>
      </c>
      <c r="S18" s="1126"/>
      <c r="U18" s="779"/>
    </row>
    <row r="19" spans="1:21" ht="8.25" customHeight="1">
      <c r="A19" s="745" t="s">
        <v>68</v>
      </c>
      <c r="B19" s="683">
        <v>41802.375607931164</v>
      </c>
      <c r="C19" s="754">
        <v>49457.541428705175</v>
      </c>
      <c r="D19" s="754">
        <v>76387.60415691415</v>
      </c>
      <c r="E19" s="754">
        <v>86804.8893416057</v>
      </c>
      <c r="F19" s="754">
        <v>106304.48192771085</v>
      </c>
      <c r="G19" s="755">
        <v>106844.23587409935</v>
      </c>
      <c r="H19" s="636">
        <v>115091.02977432201</v>
      </c>
      <c r="I19" s="749">
        <f t="shared" si="0"/>
        <v>26</v>
      </c>
      <c r="J19" s="756">
        <v>10548</v>
      </c>
      <c r="K19" s="283">
        <v>10546</v>
      </c>
      <c r="L19" s="757">
        <v>1126993</v>
      </c>
      <c r="M19" s="636">
        <v>1213750</v>
      </c>
      <c r="N19" s="758">
        <f t="shared" si="1"/>
        <v>7.718520173554641</v>
      </c>
      <c r="O19" s="759">
        <f t="shared" si="2"/>
        <v>175.32174451943303</v>
      </c>
      <c r="P19" s="661">
        <f t="shared" si="3"/>
        <v>0.8781168413263086</v>
      </c>
      <c r="Q19" s="760">
        <f t="shared" si="4"/>
        <v>0.9414075856053506</v>
      </c>
      <c r="R19" s="745" t="s">
        <v>68</v>
      </c>
      <c r="S19" s="1126"/>
      <c r="U19" s="779"/>
    </row>
    <row r="20" spans="1:21" ht="8.25" customHeight="1">
      <c r="A20" s="745" t="s">
        <v>69</v>
      </c>
      <c r="B20" s="683">
        <v>28807.085987261147</v>
      </c>
      <c r="C20" s="754">
        <v>30688.7734718338</v>
      </c>
      <c r="D20" s="754">
        <v>42325.14645417167</v>
      </c>
      <c r="E20" s="754">
        <v>51956.94630994301</v>
      </c>
      <c r="F20" s="754">
        <v>60424.62791451944</v>
      </c>
      <c r="G20" s="755">
        <v>54090.72893020575</v>
      </c>
      <c r="H20" s="636">
        <v>50282.91629162916</v>
      </c>
      <c r="I20" s="749">
        <f t="shared" si="0"/>
        <v>5</v>
      </c>
      <c r="J20" s="756">
        <v>27753</v>
      </c>
      <c r="K20" s="283">
        <v>27775</v>
      </c>
      <c r="L20" s="335">
        <v>1501180</v>
      </c>
      <c r="M20" s="636">
        <v>1396608</v>
      </c>
      <c r="N20" s="758">
        <f t="shared" si="1"/>
        <v>-7.039677064603578</v>
      </c>
      <c r="O20" s="759">
        <f t="shared" si="2"/>
        <v>74.55051272407384</v>
      </c>
      <c r="P20" s="661">
        <f t="shared" si="3"/>
        <v>0.4445535095519746</v>
      </c>
      <c r="Q20" s="760">
        <f t="shared" si="4"/>
        <v>0.4112980734999025</v>
      </c>
      <c r="R20" s="745" t="s">
        <v>69</v>
      </c>
      <c r="S20" s="1126"/>
      <c r="U20" s="779"/>
    </row>
    <row r="21" spans="1:21" ht="8.25" customHeight="1">
      <c r="A21" s="745" t="s">
        <v>70</v>
      </c>
      <c r="B21" s="683">
        <v>48979.90133382057</v>
      </c>
      <c r="C21" s="754">
        <v>52794.75299356159</v>
      </c>
      <c r="D21" s="754">
        <v>69041.78172649778</v>
      </c>
      <c r="E21" s="754">
        <v>74948.91909695191</v>
      </c>
      <c r="F21" s="754">
        <v>90406.07221989341</v>
      </c>
      <c r="G21" s="755">
        <v>83060.73310972688</v>
      </c>
      <c r="H21" s="636">
        <v>111318.93349310965</v>
      </c>
      <c r="I21" s="749">
        <f t="shared" si="0"/>
        <v>23</v>
      </c>
      <c r="J21" s="756">
        <v>16696</v>
      </c>
      <c r="K21" s="283">
        <v>16690</v>
      </c>
      <c r="L21" s="757">
        <v>1386782</v>
      </c>
      <c r="M21" s="636">
        <v>1857913</v>
      </c>
      <c r="N21" s="758">
        <f t="shared" si="1"/>
        <v>34.02113047335189</v>
      </c>
      <c r="O21" s="759">
        <f t="shared" si="2"/>
        <v>127.27471975580329</v>
      </c>
      <c r="P21" s="661">
        <f t="shared" si="3"/>
        <v>0.6826482308554929</v>
      </c>
      <c r="Q21" s="760">
        <f t="shared" si="4"/>
        <v>0.9105530519398666</v>
      </c>
      <c r="R21" s="745" t="s">
        <v>70</v>
      </c>
      <c r="S21" s="1126"/>
      <c r="U21" s="779"/>
    </row>
    <row r="22" spans="1:21" ht="8.25" customHeight="1">
      <c r="A22" s="745" t="s">
        <v>71</v>
      </c>
      <c r="B22" s="683">
        <v>185788.26460005535</v>
      </c>
      <c r="C22" s="754">
        <v>258427.00027495186</v>
      </c>
      <c r="D22" s="754">
        <v>617485.2738783375</v>
      </c>
      <c r="E22" s="754">
        <v>965344.1676792223</v>
      </c>
      <c r="F22" s="754">
        <v>1011536.1649738381</v>
      </c>
      <c r="G22" s="755">
        <v>893236.4138778016</v>
      </c>
      <c r="H22" s="636">
        <v>749069.9753390875</v>
      </c>
      <c r="I22" s="749">
        <f t="shared" si="0"/>
        <v>49</v>
      </c>
      <c r="J22" s="756">
        <v>3257</v>
      </c>
      <c r="K22" s="283">
        <v>3244</v>
      </c>
      <c r="L22" s="335">
        <v>2909271</v>
      </c>
      <c r="M22" s="636">
        <v>2429983</v>
      </c>
      <c r="N22" s="758">
        <f t="shared" si="1"/>
        <v>-16.139785201192733</v>
      </c>
      <c r="O22" s="759">
        <f t="shared" si="2"/>
        <v>303.1847635541477</v>
      </c>
      <c r="P22" s="661">
        <f t="shared" si="3"/>
        <v>7.341209676825969</v>
      </c>
      <c r="Q22" s="760">
        <f t="shared" si="4"/>
        <v>6.127151336782659</v>
      </c>
      <c r="R22" s="745" t="s">
        <v>71</v>
      </c>
      <c r="S22" s="1126"/>
      <c r="U22" s="779"/>
    </row>
    <row r="23" spans="1:21" ht="8.25" customHeight="1">
      <c r="A23" s="745" t="s">
        <v>72</v>
      </c>
      <c r="B23" s="683">
        <v>124887.95571673985</v>
      </c>
      <c r="C23" s="754">
        <v>206371.67812674225</v>
      </c>
      <c r="D23" s="754">
        <v>182603.69685767096</v>
      </c>
      <c r="E23" s="754">
        <v>218972.9576399395</v>
      </c>
      <c r="F23" s="754">
        <v>267670.1421800948</v>
      </c>
      <c r="G23" s="755">
        <v>293540.6480955088</v>
      </c>
      <c r="H23" s="636">
        <v>324731.2275392472</v>
      </c>
      <c r="I23" s="749">
        <f t="shared" si="0"/>
        <v>45</v>
      </c>
      <c r="J23" s="756">
        <v>5277</v>
      </c>
      <c r="K23" s="283">
        <v>5287</v>
      </c>
      <c r="L23" s="335">
        <v>1549014</v>
      </c>
      <c r="M23" s="636">
        <v>1716854</v>
      </c>
      <c r="N23" s="758">
        <f t="shared" si="1"/>
        <v>10.625642358597629</v>
      </c>
      <c r="O23" s="759">
        <f t="shared" si="2"/>
        <v>160.01805032006027</v>
      </c>
      <c r="P23" s="661">
        <f t="shared" si="3"/>
        <v>2.4125118645636863</v>
      </c>
      <c r="Q23" s="760">
        <f t="shared" si="4"/>
        <v>2.656196938091784</v>
      </c>
      <c r="R23" s="745" t="s">
        <v>72</v>
      </c>
      <c r="S23" s="1126"/>
      <c r="U23" s="779"/>
    </row>
    <row r="24" spans="1:21" ht="8.25" customHeight="1">
      <c r="A24" s="745" t="s">
        <v>73</v>
      </c>
      <c r="B24" s="683">
        <v>23682.085260657583</v>
      </c>
      <c r="C24" s="754">
        <v>35527.566428655045</v>
      </c>
      <c r="D24" s="754">
        <v>41430.25977065294</v>
      </c>
      <c r="E24" s="754">
        <v>53578.11770200841</v>
      </c>
      <c r="F24" s="504">
        <v>78853.33333333333</v>
      </c>
      <c r="G24" s="595">
        <v>68343.62045140489</v>
      </c>
      <c r="H24" s="636">
        <v>69376.94345272372</v>
      </c>
      <c r="I24" s="749">
        <f t="shared" si="0"/>
        <v>14</v>
      </c>
      <c r="J24" s="756">
        <v>8684</v>
      </c>
      <c r="K24" s="283">
        <v>8683</v>
      </c>
      <c r="L24" s="757">
        <v>593496</v>
      </c>
      <c r="M24" s="636">
        <v>602400</v>
      </c>
      <c r="N24" s="758">
        <f t="shared" si="1"/>
        <v>1.5119523877924559</v>
      </c>
      <c r="O24" s="759">
        <f t="shared" si="2"/>
        <v>192.95115987095016</v>
      </c>
      <c r="P24" s="661">
        <f t="shared" si="3"/>
        <v>0.5616932315030013</v>
      </c>
      <c r="Q24" s="760">
        <f t="shared" si="4"/>
        <v>0.567481070945108</v>
      </c>
      <c r="R24" s="745" t="s">
        <v>73</v>
      </c>
      <c r="S24" s="1126"/>
      <c r="U24" s="779"/>
    </row>
    <row r="25" spans="1:21" ht="8.25" customHeight="1">
      <c r="A25" s="745" t="s">
        <v>74</v>
      </c>
      <c r="B25" s="683">
        <v>80449.84227129338</v>
      </c>
      <c r="C25" s="754">
        <v>99207.35155513667</v>
      </c>
      <c r="D25" s="754">
        <v>127628.50031113876</v>
      </c>
      <c r="E25" s="754">
        <v>177028.2096159786</v>
      </c>
      <c r="F25" s="504">
        <v>181459.05503740904</v>
      </c>
      <c r="G25" s="595">
        <v>252879.09604519774</v>
      </c>
      <c r="H25" s="636">
        <v>222567.0844462708</v>
      </c>
      <c r="I25" s="749">
        <f t="shared" si="0"/>
        <v>39</v>
      </c>
      <c r="J25" s="756">
        <v>9735</v>
      </c>
      <c r="K25" s="283">
        <v>9734</v>
      </c>
      <c r="L25" s="757">
        <v>2461778</v>
      </c>
      <c r="M25" s="636">
        <v>2166468</v>
      </c>
      <c r="N25" s="758">
        <f t="shared" si="1"/>
        <v>-11.986760500563161</v>
      </c>
      <c r="O25" s="759">
        <f t="shared" si="2"/>
        <v>176.65322661010188</v>
      </c>
      <c r="P25" s="661">
        <f t="shared" si="3"/>
        <v>2.0783282433534755</v>
      </c>
      <c r="Q25" s="760">
        <f t="shared" si="4"/>
        <v>1.8205271254817939</v>
      </c>
      <c r="R25" s="745" t="s">
        <v>74</v>
      </c>
      <c r="S25" s="1126"/>
      <c r="U25" s="779"/>
    </row>
    <row r="26" spans="1:21" ht="8.25" customHeight="1">
      <c r="A26" s="745" t="s">
        <v>75</v>
      </c>
      <c r="B26" s="683">
        <v>44767.61139626571</v>
      </c>
      <c r="C26" s="754">
        <v>62068.69200838072</v>
      </c>
      <c r="D26" s="754">
        <v>53863.49969933855</v>
      </c>
      <c r="E26" s="754">
        <v>84346.01106144405</v>
      </c>
      <c r="F26" s="754">
        <v>100653.29883570505</v>
      </c>
      <c r="G26" s="755">
        <v>110065.6197845547</v>
      </c>
      <c r="H26" s="636">
        <v>114381.13578009364</v>
      </c>
      <c r="I26" s="749">
        <f t="shared" si="0"/>
        <v>25</v>
      </c>
      <c r="J26" s="756">
        <v>13182</v>
      </c>
      <c r="K26" s="283">
        <v>13242</v>
      </c>
      <c r="L26" s="757">
        <v>1450885</v>
      </c>
      <c r="M26" s="636">
        <v>1514635</v>
      </c>
      <c r="N26" s="758">
        <f t="shared" si="1"/>
        <v>3.9208573976017598</v>
      </c>
      <c r="O26" s="759">
        <f t="shared" si="2"/>
        <v>155.4997512992948</v>
      </c>
      <c r="P26" s="661">
        <f t="shared" si="3"/>
        <v>0.904592312286499</v>
      </c>
      <c r="Q26" s="760">
        <f t="shared" si="4"/>
        <v>0.9356008811866595</v>
      </c>
      <c r="R26" s="745" t="s">
        <v>75</v>
      </c>
      <c r="S26" s="1126"/>
      <c r="U26" s="779"/>
    </row>
    <row r="27" spans="1:21" ht="8.25" customHeight="1">
      <c r="A27" s="745" t="s">
        <v>76</v>
      </c>
      <c r="B27" s="683">
        <v>18379.95482253922</v>
      </c>
      <c r="C27" s="754">
        <v>23489.085800734818</v>
      </c>
      <c r="D27" s="754">
        <v>33335.95922150139</v>
      </c>
      <c r="E27" s="754">
        <v>46992.008392730415</v>
      </c>
      <c r="F27" s="754">
        <v>54780.696621600815</v>
      </c>
      <c r="G27" s="755">
        <v>52452.162395268606</v>
      </c>
      <c r="H27" s="636">
        <v>61338.3509990796</v>
      </c>
      <c r="I27" s="749">
        <f t="shared" si="0"/>
        <v>11</v>
      </c>
      <c r="J27" s="756">
        <v>32464</v>
      </c>
      <c r="K27" s="283">
        <v>33681</v>
      </c>
      <c r="L27" s="335">
        <v>1702807</v>
      </c>
      <c r="M27" s="636">
        <v>2065937</v>
      </c>
      <c r="N27" s="758">
        <f t="shared" si="1"/>
        <v>16.941510507891977</v>
      </c>
      <c r="O27" s="759">
        <f t="shared" si="2"/>
        <v>233.7241663067679</v>
      </c>
      <c r="P27" s="661">
        <f t="shared" si="3"/>
        <v>0.4310866822758876</v>
      </c>
      <c r="Q27" s="760">
        <f t="shared" si="4"/>
        <v>0.5017279716089607</v>
      </c>
      <c r="R27" s="745" t="s">
        <v>76</v>
      </c>
      <c r="S27" s="1126"/>
      <c r="U27" s="779"/>
    </row>
    <row r="28" spans="1:21" ht="8.25" customHeight="1">
      <c r="A28" s="745" t="s">
        <v>77</v>
      </c>
      <c r="B28" s="683">
        <v>35842.69662921348</v>
      </c>
      <c r="C28" s="754">
        <v>35986.1204173447</v>
      </c>
      <c r="D28" s="754">
        <v>48938.371654730494</v>
      </c>
      <c r="E28" s="754">
        <v>77998.69500372856</v>
      </c>
      <c r="F28" s="504">
        <v>76639.12804542956</v>
      </c>
      <c r="G28" s="595">
        <v>74616.9163317501</v>
      </c>
      <c r="H28" s="636">
        <v>92407.47105643994</v>
      </c>
      <c r="I28" s="749">
        <f t="shared" si="0"/>
        <v>17</v>
      </c>
      <c r="J28" s="756">
        <v>10948</v>
      </c>
      <c r="K28" s="283">
        <v>11056</v>
      </c>
      <c r="L28" s="757">
        <v>816906</v>
      </c>
      <c r="M28" s="636">
        <v>1021657</v>
      </c>
      <c r="N28" s="758">
        <f t="shared" si="1"/>
        <v>23.84252204365061</v>
      </c>
      <c r="O28" s="759">
        <f t="shared" si="2"/>
        <v>157.81394746154092</v>
      </c>
      <c r="P28" s="661">
        <f t="shared" si="3"/>
        <v>0.6132513405398359</v>
      </c>
      <c r="Q28" s="760">
        <f t="shared" si="4"/>
        <v>0.7558633751885023</v>
      </c>
      <c r="R28" s="745" t="s">
        <v>77</v>
      </c>
      <c r="S28" s="1126"/>
      <c r="U28" s="779"/>
    </row>
    <row r="29" spans="1:21" ht="8.25" customHeight="1">
      <c r="A29" s="745" t="s">
        <v>78</v>
      </c>
      <c r="B29" s="683">
        <v>28565.00638569604</v>
      </c>
      <c r="C29" s="754">
        <v>33012.67519804997</v>
      </c>
      <c r="D29" s="754">
        <v>44118.83738042678</v>
      </c>
      <c r="E29" s="754">
        <v>63213.44988016354</v>
      </c>
      <c r="F29" s="504">
        <v>76500.78759239064</v>
      </c>
      <c r="G29" s="1143">
        <v>46904.717768097136</v>
      </c>
      <c r="H29" s="636">
        <v>51027.44920993228</v>
      </c>
      <c r="I29" s="557">
        <f t="shared" si="0"/>
        <v>6</v>
      </c>
      <c r="J29" s="761">
        <v>10789</v>
      </c>
      <c r="K29" s="283">
        <v>11075</v>
      </c>
      <c r="L29" s="757">
        <v>506055</v>
      </c>
      <c r="M29" s="636">
        <v>565129</v>
      </c>
      <c r="N29" s="758">
        <f t="shared" si="1"/>
        <v>8.789587994577543</v>
      </c>
      <c r="O29" s="759">
        <f t="shared" si="2"/>
        <v>78.63622546040926</v>
      </c>
      <c r="P29" s="661">
        <f t="shared" si="3"/>
        <v>0.38549410057419853</v>
      </c>
      <c r="Q29" s="760">
        <f t="shared" si="4"/>
        <v>0.4173881131702211</v>
      </c>
      <c r="R29" s="745" t="s">
        <v>78</v>
      </c>
      <c r="S29" s="1126"/>
      <c r="U29" s="779"/>
    </row>
    <row r="30" spans="1:21" ht="8.25" customHeight="1">
      <c r="A30" s="745" t="s">
        <v>79</v>
      </c>
      <c r="B30" s="683">
        <v>10262.597503900157</v>
      </c>
      <c r="C30" s="754">
        <v>17336.784895551606</v>
      </c>
      <c r="D30" s="754">
        <v>22588.893853322268</v>
      </c>
      <c r="E30" s="754">
        <v>30551.18100258503</v>
      </c>
      <c r="F30" s="754">
        <v>43152.87808186488</v>
      </c>
      <c r="G30" s="755">
        <v>44654.49554394013</v>
      </c>
      <c r="H30" s="636">
        <v>40011.35124976508</v>
      </c>
      <c r="I30" s="749">
        <f t="shared" si="0"/>
        <v>3</v>
      </c>
      <c r="J30" s="756">
        <v>79779</v>
      </c>
      <c r="K30" s="283">
        <v>79815</v>
      </c>
      <c r="L30" s="335">
        <v>3562491</v>
      </c>
      <c r="M30" s="636">
        <v>3193506</v>
      </c>
      <c r="N30" s="758">
        <f t="shared" si="1"/>
        <v>-10.397932476039697</v>
      </c>
      <c r="O30" s="759">
        <f t="shared" si="2"/>
        <v>289.87547971709233</v>
      </c>
      <c r="P30" s="661">
        <f t="shared" si="3"/>
        <v>0.3670002808974179</v>
      </c>
      <c r="Q30" s="760">
        <f t="shared" si="4"/>
        <v>0.3272799769948089</v>
      </c>
      <c r="R30" s="745" t="s">
        <v>79</v>
      </c>
      <c r="S30" s="1126"/>
      <c r="U30" s="779"/>
    </row>
    <row r="31" spans="1:21" ht="8.25" customHeight="1">
      <c r="A31" s="745" t="s">
        <v>80</v>
      </c>
      <c r="B31" s="683">
        <v>18683.18729463308</v>
      </c>
      <c r="C31" s="754">
        <v>16064.987814784728</v>
      </c>
      <c r="D31" s="754">
        <v>25215</v>
      </c>
      <c r="E31" s="754">
        <v>39536.694147857816</v>
      </c>
      <c r="F31" s="754">
        <v>39193.38284942607</v>
      </c>
      <c r="G31" s="755">
        <v>47684.8075624578</v>
      </c>
      <c r="H31" s="636">
        <v>53826.92048062643</v>
      </c>
      <c r="I31" s="749">
        <f t="shared" si="0"/>
        <v>8</v>
      </c>
      <c r="J31" s="756">
        <v>7405</v>
      </c>
      <c r="K31" s="283">
        <v>7407</v>
      </c>
      <c r="L31" s="335">
        <v>353106</v>
      </c>
      <c r="M31" s="636">
        <v>398696</v>
      </c>
      <c r="N31" s="758">
        <f t="shared" si="1"/>
        <v>12.880649481752995</v>
      </c>
      <c r="O31" s="759">
        <f t="shared" si="2"/>
        <v>188.1035212663565</v>
      </c>
      <c r="P31" s="661">
        <f t="shared" si="3"/>
        <v>0.39190539623812237</v>
      </c>
      <c r="Q31" s="760">
        <f t="shared" si="4"/>
        <v>0.4402868872543828</v>
      </c>
      <c r="R31" s="745" t="s">
        <v>80</v>
      </c>
      <c r="S31" s="1126"/>
      <c r="U31" s="779"/>
    </row>
    <row r="32" spans="1:21" ht="8.25" customHeight="1">
      <c r="A32" s="745" t="s">
        <v>81</v>
      </c>
      <c r="B32" s="683">
        <v>21959.749638902264</v>
      </c>
      <c r="C32" s="754">
        <v>29608.11205135687</v>
      </c>
      <c r="D32" s="754">
        <v>37533.63185048185</v>
      </c>
      <c r="E32" s="754">
        <v>50722.87632577601</v>
      </c>
      <c r="F32" s="754">
        <v>58590.377873003505</v>
      </c>
      <c r="G32" s="755">
        <v>59716.84867394696</v>
      </c>
      <c r="H32" s="636">
        <v>62275.01222493887</v>
      </c>
      <c r="I32" s="749">
        <f t="shared" si="0"/>
        <v>12</v>
      </c>
      <c r="J32" s="756">
        <v>10256</v>
      </c>
      <c r="K32" s="283">
        <v>10225</v>
      </c>
      <c r="L32" s="335">
        <v>612456</v>
      </c>
      <c r="M32" s="636">
        <v>636762</v>
      </c>
      <c r="N32" s="758">
        <f t="shared" si="1"/>
        <v>4.2838220833779195</v>
      </c>
      <c r="O32" s="759">
        <f t="shared" si="2"/>
        <v>183.58707748934023</v>
      </c>
      <c r="P32" s="661">
        <f t="shared" si="3"/>
        <v>0.4907926955771258</v>
      </c>
      <c r="Q32" s="760">
        <f t="shared" si="4"/>
        <v>0.509389559005436</v>
      </c>
      <c r="R32" s="745" t="s">
        <v>81</v>
      </c>
      <c r="S32" s="1126"/>
      <c r="U32" s="779"/>
    </row>
    <row r="33" spans="1:21" ht="8.25" customHeight="1">
      <c r="A33" s="745" t="s">
        <v>82</v>
      </c>
      <c r="B33" s="683">
        <v>40112.09640745793</v>
      </c>
      <c r="C33" s="754">
        <v>72789.48667324778</v>
      </c>
      <c r="D33" s="754">
        <v>74074.12935323383</v>
      </c>
      <c r="E33" s="754">
        <v>84070.52080737603</v>
      </c>
      <c r="F33" s="754">
        <v>85833.25230918814</v>
      </c>
      <c r="G33" s="755">
        <v>88191.30869130869</v>
      </c>
      <c r="H33" s="636">
        <v>122319.37172774869</v>
      </c>
      <c r="I33" s="749">
        <f t="shared" si="0"/>
        <v>29</v>
      </c>
      <c r="J33" s="756">
        <v>4004</v>
      </c>
      <c r="K33" s="283">
        <v>4011</v>
      </c>
      <c r="L33" s="757">
        <v>353118</v>
      </c>
      <c r="M33" s="636">
        <v>490623</v>
      </c>
      <c r="N33" s="758">
        <f t="shared" si="1"/>
        <v>38.69776233381072</v>
      </c>
      <c r="O33" s="759">
        <f t="shared" si="2"/>
        <v>204.94385156345552</v>
      </c>
      <c r="P33" s="661">
        <f t="shared" si="3"/>
        <v>0.7248147060708081</v>
      </c>
      <c r="Q33" s="760">
        <f t="shared" si="4"/>
        <v>1.0005330965999832</v>
      </c>
      <c r="R33" s="745" t="s">
        <v>82</v>
      </c>
      <c r="S33" s="1126"/>
      <c r="U33" s="779"/>
    </row>
    <row r="34" spans="1:21" s="791" customFormat="1" ht="8.25" customHeight="1">
      <c r="A34" s="790" t="s">
        <v>83</v>
      </c>
      <c r="B34" s="683">
        <v>450737.6065677297</v>
      </c>
      <c r="C34" s="754">
        <v>535687.1508379888</v>
      </c>
      <c r="D34" s="754">
        <v>586561.8148599269</v>
      </c>
      <c r="E34" s="754">
        <v>1269078.6953919807</v>
      </c>
      <c r="F34" s="754">
        <v>1181613.1588012401</v>
      </c>
      <c r="G34" s="1664">
        <v>2360449.759119064</v>
      </c>
      <c r="H34" s="559">
        <v>1839187.9079354175</v>
      </c>
      <c r="I34" s="749">
        <f t="shared" si="0"/>
        <v>50</v>
      </c>
      <c r="J34" s="1666">
        <v>2906</v>
      </c>
      <c r="K34" s="682">
        <v>2911</v>
      </c>
      <c r="L34" s="754">
        <v>6859467</v>
      </c>
      <c r="M34" s="559">
        <v>5353876</v>
      </c>
      <c r="N34" s="758">
        <f t="shared" si="1"/>
        <v>-22.083158057902708</v>
      </c>
      <c r="O34" s="759">
        <f t="shared" si="2"/>
        <v>308.03959579508785</v>
      </c>
      <c r="P34" s="661">
        <f t="shared" si="3"/>
        <v>19.399742715456537</v>
      </c>
      <c r="Q34" s="760">
        <f t="shared" si="4"/>
        <v>15.043965209792015</v>
      </c>
      <c r="R34" s="790" t="s">
        <v>83</v>
      </c>
      <c r="S34" s="1126"/>
      <c r="U34" s="779"/>
    </row>
    <row r="35" spans="1:21" ht="8.25" customHeight="1">
      <c r="A35" s="745" t="s">
        <v>84</v>
      </c>
      <c r="B35" s="683">
        <v>30044.333387070772</v>
      </c>
      <c r="C35" s="754">
        <v>30219.909350344133</v>
      </c>
      <c r="D35" s="754">
        <v>41763.77404473845</v>
      </c>
      <c r="E35" s="754">
        <v>67066.7762304299</v>
      </c>
      <c r="F35" s="754">
        <v>89351.32466677637</v>
      </c>
      <c r="G35" s="755">
        <v>67580.82752970094</v>
      </c>
      <c r="H35" s="636">
        <v>67597.26431321156</v>
      </c>
      <c r="I35" s="749">
        <f t="shared" si="0"/>
        <v>13</v>
      </c>
      <c r="J35" s="756">
        <v>12205</v>
      </c>
      <c r="K35" s="283">
        <v>12209</v>
      </c>
      <c r="L35" s="757">
        <v>824824</v>
      </c>
      <c r="M35" s="636">
        <v>825295</v>
      </c>
      <c r="N35" s="758">
        <f t="shared" si="1"/>
        <v>0.024321666530940773</v>
      </c>
      <c r="O35" s="759">
        <f t="shared" si="2"/>
        <v>124.99172620119192</v>
      </c>
      <c r="P35" s="661">
        <f t="shared" si="3"/>
        <v>0.5554240930182447</v>
      </c>
      <c r="Q35" s="760">
        <f t="shared" si="4"/>
        <v>0.5529238683102409</v>
      </c>
      <c r="R35" s="745" t="s">
        <v>84</v>
      </c>
      <c r="S35" s="1126"/>
      <c r="U35" s="779"/>
    </row>
    <row r="36" spans="1:21" ht="8.25" customHeight="1">
      <c r="A36" s="745" t="s">
        <v>85</v>
      </c>
      <c r="B36" s="683">
        <v>35381.24638240402</v>
      </c>
      <c r="C36" s="754">
        <v>51626.43678160919</v>
      </c>
      <c r="D36" s="754">
        <v>83039.05953735305</v>
      </c>
      <c r="E36" s="754">
        <v>105469.44937833036</v>
      </c>
      <c r="F36" s="504">
        <v>140420.495275334</v>
      </c>
      <c r="G36" s="595">
        <v>133381.45896656535</v>
      </c>
      <c r="H36" s="636">
        <v>164119.53401992234</v>
      </c>
      <c r="I36" s="749">
        <f aca="true" t="shared" si="5" ref="I36:I53">RANK(H36,H$4:H$53,1)</f>
        <v>37</v>
      </c>
      <c r="J36" s="756">
        <v>5922</v>
      </c>
      <c r="K36" s="283">
        <v>5923</v>
      </c>
      <c r="L36" s="757">
        <v>789885</v>
      </c>
      <c r="M36" s="636">
        <v>972080</v>
      </c>
      <c r="N36" s="758">
        <f aca="true" t="shared" si="6" ref="N36:N53">(H36-G36)*100/G36</f>
        <v>23.045238289875126</v>
      </c>
      <c r="O36" s="759">
        <f aca="true" t="shared" si="7" ref="O36:O53">(H36-$B36)*100/$B36</f>
        <v>363.8602389698264</v>
      </c>
      <c r="P36" s="661">
        <f aca="true" t="shared" si="8" ref="P36:P53">G36/G$55</f>
        <v>1.096217353056177</v>
      </c>
      <c r="Q36" s="760">
        <f aca="true" t="shared" si="9" ref="Q36:Q53">H36/H$55</f>
        <v>1.3424449722565746</v>
      </c>
      <c r="R36" s="745" t="s">
        <v>85</v>
      </c>
      <c r="S36" s="1126"/>
      <c r="U36" s="779"/>
    </row>
    <row r="37" spans="1:21" ht="8.25" customHeight="1">
      <c r="A37" s="745" t="s">
        <v>86</v>
      </c>
      <c r="B37" s="683">
        <v>94000.18299377822</v>
      </c>
      <c r="C37" s="754">
        <v>152918.52439992668</v>
      </c>
      <c r="D37" s="754">
        <v>240997.42552408975</v>
      </c>
      <c r="E37" s="754">
        <v>273825.954384681</v>
      </c>
      <c r="F37" s="754">
        <v>327356.33793849876</v>
      </c>
      <c r="G37" s="755">
        <v>552806.7740497867</v>
      </c>
      <c r="H37" s="636">
        <v>307506.4282139506</v>
      </c>
      <c r="I37" s="749">
        <f t="shared" si="5"/>
        <v>44</v>
      </c>
      <c r="J37" s="756">
        <v>15707</v>
      </c>
      <c r="K37" s="283">
        <v>15985</v>
      </c>
      <c r="L37" s="335">
        <v>8682936</v>
      </c>
      <c r="M37" s="636">
        <v>4915490.255</v>
      </c>
      <c r="N37" s="758">
        <f t="shared" si="6"/>
        <v>-44.373614317132805</v>
      </c>
      <c r="O37" s="759">
        <f t="shared" si="7"/>
        <v>227.133861254615</v>
      </c>
      <c r="P37" s="661">
        <f t="shared" si="8"/>
        <v>4.543332958685705</v>
      </c>
      <c r="Q37" s="760">
        <f t="shared" si="9"/>
        <v>2.515303622799005</v>
      </c>
      <c r="R37" s="745" t="s">
        <v>86</v>
      </c>
      <c r="S37" s="1126"/>
      <c r="U37" s="779"/>
    </row>
    <row r="38" spans="1:21" ht="8.25" customHeight="1">
      <c r="A38" s="745" t="s">
        <v>87</v>
      </c>
      <c r="B38" s="683">
        <v>50390.97967459572</v>
      </c>
      <c r="C38" s="754">
        <v>69405.28677331253</v>
      </c>
      <c r="D38" s="754">
        <v>87898.45388479735</v>
      </c>
      <c r="E38" s="754">
        <v>103778.70749510414</v>
      </c>
      <c r="F38" s="754">
        <v>110912.43993593166</v>
      </c>
      <c r="G38" s="755">
        <v>122839.27696896844</v>
      </c>
      <c r="H38" s="636">
        <v>130087.27434811679</v>
      </c>
      <c r="I38" s="749">
        <f t="shared" si="5"/>
        <v>31</v>
      </c>
      <c r="J38" s="756">
        <v>22461</v>
      </c>
      <c r="K38" s="283">
        <v>22435</v>
      </c>
      <c r="L38" s="757">
        <v>2759093</v>
      </c>
      <c r="M38" s="636">
        <v>2918508</v>
      </c>
      <c r="N38" s="758">
        <f t="shared" si="6"/>
        <v>5.900390785415754</v>
      </c>
      <c r="O38" s="759">
        <f t="shared" si="7"/>
        <v>158.1558746985414</v>
      </c>
      <c r="P38" s="661">
        <f t="shared" si="8"/>
        <v>1.009574704712234</v>
      </c>
      <c r="Q38" s="760">
        <f t="shared" si="9"/>
        <v>1.0640720402118142</v>
      </c>
      <c r="R38" s="745" t="s">
        <v>87</v>
      </c>
      <c r="S38" s="1126"/>
      <c r="U38" s="779"/>
    </row>
    <row r="39" spans="1:21" ht="8.25" customHeight="1">
      <c r="A39" s="745" t="s">
        <v>88</v>
      </c>
      <c r="B39" s="683">
        <v>31888.786764705885</v>
      </c>
      <c r="C39" s="754">
        <v>48915.15384615385</v>
      </c>
      <c r="D39" s="754">
        <v>46234.845596645064</v>
      </c>
      <c r="E39" s="754">
        <v>87444.9335920012</v>
      </c>
      <c r="F39" s="504">
        <v>73461.90049305244</v>
      </c>
      <c r="G39" s="595">
        <v>70984.01673015162</v>
      </c>
      <c r="H39" s="636">
        <v>145490.55335673213</v>
      </c>
      <c r="I39" s="749">
        <f t="shared" si="5"/>
        <v>34</v>
      </c>
      <c r="J39" s="756">
        <v>13389</v>
      </c>
      <c r="K39" s="283">
        <v>13391</v>
      </c>
      <c r="L39" s="757">
        <v>950405</v>
      </c>
      <c r="M39" s="636">
        <v>1948264</v>
      </c>
      <c r="N39" s="758">
        <f t="shared" si="6"/>
        <v>104.9624127496474</v>
      </c>
      <c r="O39" s="759">
        <f t="shared" si="7"/>
        <v>356.2436145038897</v>
      </c>
      <c r="P39" s="661">
        <f t="shared" si="8"/>
        <v>0.5833937605130541</v>
      </c>
      <c r="Q39" s="760">
        <f t="shared" si="9"/>
        <v>1.1900659055055751</v>
      </c>
      <c r="R39" s="745" t="s">
        <v>88</v>
      </c>
      <c r="S39" s="1126"/>
      <c r="U39" s="779"/>
    </row>
    <row r="40" spans="1:21" ht="8.25" customHeight="1">
      <c r="A40" s="745" t="s">
        <v>89</v>
      </c>
      <c r="B40" s="683">
        <v>29839.53574060427</v>
      </c>
      <c r="C40" s="754">
        <v>43470.367390721374</v>
      </c>
      <c r="D40" s="754">
        <v>52142.959964012596</v>
      </c>
      <c r="E40" s="754">
        <v>59470.307443365695</v>
      </c>
      <c r="F40" s="754">
        <v>65462.2131147541</v>
      </c>
      <c r="G40" s="755">
        <v>92102.4450891007</v>
      </c>
      <c r="H40" s="636">
        <v>86061.99751346871</v>
      </c>
      <c r="I40" s="749">
        <f t="shared" si="5"/>
        <v>15</v>
      </c>
      <c r="J40" s="756">
        <v>12065</v>
      </c>
      <c r="K40" s="283">
        <v>12065</v>
      </c>
      <c r="L40" s="757">
        <v>1111216</v>
      </c>
      <c r="M40" s="636">
        <v>1038338</v>
      </c>
      <c r="N40" s="758">
        <f t="shared" si="6"/>
        <v>-6.5584008869562656</v>
      </c>
      <c r="O40" s="759">
        <f t="shared" si="7"/>
        <v>188.41600707734702</v>
      </c>
      <c r="P40" s="661">
        <f t="shared" si="8"/>
        <v>0.7569590207502866</v>
      </c>
      <c r="Q40" s="760">
        <f t="shared" si="9"/>
        <v>0.7039594436716434</v>
      </c>
      <c r="R40" s="745" t="s">
        <v>89</v>
      </c>
      <c r="S40" s="1126"/>
      <c r="U40" s="779"/>
    </row>
    <row r="41" spans="1:21" ht="8.25" customHeight="1">
      <c r="A41" s="745" t="s">
        <v>90</v>
      </c>
      <c r="B41" s="683">
        <v>40284.159090909096</v>
      </c>
      <c r="C41" s="754">
        <v>58685.42823866691</v>
      </c>
      <c r="D41" s="754">
        <v>67395.08015103213</v>
      </c>
      <c r="E41" s="754">
        <v>99199.05757958855</v>
      </c>
      <c r="F41" s="754">
        <v>94057.40620957309</v>
      </c>
      <c r="G41" s="755">
        <v>100558.48716586188</v>
      </c>
      <c r="H41" s="636">
        <v>122778.01420080024</v>
      </c>
      <c r="I41" s="749">
        <f t="shared" si="5"/>
        <v>30</v>
      </c>
      <c r="J41" s="756">
        <v>43283</v>
      </c>
      <c r="K41" s="283">
        <v>43237</v>
      </c>
      <c r="L41" s="757">
        <v>4352473</v>
      </c>
      <c r="M41" s="636">
        <v>5308553</v>
      </c>
      <c r="N41" s="758">
        <f t="shared" si="6"/>
        <v>22.09612302369796</v>
      </c>
      <c r="O41" s="759">
        <f t="shared" si="7"/>
        <v>204.77988611783508</v>
      </c>
      <c r="P41" s="661">
        <f t="shared" si="8"/>
        <v>0.8264563866851009</v>
      </c>
      <c r="Q41" s="760">
        <f t="shared" si="9"/>
        <v>1.004284644431801</v>
      </c>
      <c r="R41" s="745" t="s">
        <v>90</v>
      </c>
      <c r="S41" s="1126"/>
      <c r="U41" s="779"/>
    </row>
    <row r="42" spans="1:21" ht="8.25" customHeight="1">
      <c r="A42" s="745" t="s">
        <v>91</v>
      </c>
      <c r="B42" s="683">
        <v>66867.82786885246</v>
      </c>
      <c r="C42" s="754">
        <v>187442.98245614037</v>
      </c>
      <c r="D42" s="754">
        <v>253194.88536155203</v>
      </c>
      <c r="E42" s="754">
        <v>201897.34816082122</v>
      </c>
      <c r="F42" s="754">
        <v>321080.86253369274</v>
      </c>
      <c r="G42" s="755">
        <v>361106.17059891106</v>
      </c>
      <c r="H42" s="636">
        <v>426508.152173913</v>
      </c>
      <c r="I42" s="749">
        <f t="shared" si="5"/>
        <v>46</v>
      </c>
      <c r="J42" s="756">
        <v>1102</v>
      </c>
      <c r="K42" s="283">
        <v>1104</v>
      </c>
      <c r="L42" s="335">
        <v>397939</v>
      </c>
      <c r="M42" s="636">
        <v>470865</v>
      </c>
      <c r="N42" s="758">
        <f t="shared" si="6"/>
        <v>18.11156576652506</v>
      </c>
      <c r="O42" s="759">
        <f t="shared" si="7"/>
        <v>537.8376055678395</v>
      </c>
      <c r="P42" s="661">
        <f t="shared" si="8"/>
        <v>2.9678101707180926</v>
      </c>
      <c r="Q42" s="760">
        <f t="shared" si="9"/>
        <v>3.4886994283252624</v>
      </c>
      <c r="R42" s="745" t="s">
        <v>91</v>
      </c>
      <c r="S42" s="1126"/>
      <c r="U42" s="779"/>
    </row>
    <row r="43" spans="1:21" ht="8.25" customHeight="1">
      <c r="A43" s="745" t="s">
        <v>92</v>
      </c>
      <c r="B43" s="683">
        <v>9466.210521096733</v>
      </c>
      <c r="C43" s="754">
        <v>13396.295047215262</v>
      </c>
      <c r="D43" s="754">
        <v>14632.063705267197</v>
      </c>
      <c r="E43" s="754">
        <v>21412.6896617848</v>
      </c>
      <c r="F43" s="754">
        <v>28543.441267406466</v>
      </c>
      <c r="G43" s="755">
        <v>31261.50738300226</v>
      </c>
      <c r="H43" s="636">
        <v>33559.62134499411</v>
      </c>
      <c r="I43" s="749">
        <f t="shared" si="5"/>
        <v>2</v>
      </c>
      <c r="J43" s="756">
        <v>41582</v>
      </c>
      <c r="K43" s="283">
        <v>41621</v>
      </c>
      <c r="L43" s="335">
        <v>1299916</v>
      </c>
      <c r="M43" s="636">
        <v>1396785</v>
      </c>
      <c r="N43" s="758">
        <f t="shared" si="6"/>
        <v>7.351257678768881</v>
      </c>
      <c r="O43" s="759">
        <f t="shared" si="7"/>
        <v>254.52012471307233</v>
      </c>
      <c r="P43" s="661">
        <f t="shared" si="8"/>
        <v>0.2569278154659499</v>
      </c>
      <c r="Q43" s="760">
        <f t="shared" si="9"/>
        <v>0.27450690263325356</v>
      </c>
      <c r="R43" s="745" t="s">
        <v>92</v>
      </c>
      <c r="S43" s="1126"/>
      <c r="U43" s="779"/>
    </row>
    <row r="44" spans="1:21" ht="8.25" customHeight="1">
      <c r="A44" s="745" t="s">
        <v>93</v>
      </c>
      <c r="B44" s="683">
        <v>20882.218844984804</v>
      </c>
      <c r="C44" s="754">
        <v>22591.393802534185</v>
      </c>
      <c r="D44" s="754">
        <v>30535.950203252032</v>
      </c>
      <c r="E44" s="754">
        <v>51024.961793173716</v>
      </c>
      <c r="F44" s="754">
        <v>48967.64078765835</v>
      </c>
      <c r="G44" s="755">
        <v>55215.84971385917</v>
      </c>
      <c r="H44" s="636">
        <v>56370.7796193984</v>
      </c>
      <c r="I44" s="749">
        <f t="shared" si="5"/>
        <v>9</v>
      </c>
      <c r="J44" s="756">
        <v>8038</v>
      </c>
      <c r="K44" s="283">
        <v>8145</v>
      </c>
      <c r="L44" s="335">
        <v>443825</v>
      </c>
      <c r="M44" s="636">
        <v>459140</v>
      </c>
      <c r="N44" s="758">
        <f t="shared" si="6"/>
        <v>2.0916637369964186</v>
      </c>
      <c r="O44" s="759">
        <f t="shared" si="7"/>
        <v>169.9463119214304</v>
      </c>
      <c r="P44" s="661">
        <f t="shared" si="8"/>
        <v>0.4538004988777865</v>
      </c>
      <c r="Q44" s="760">
        <f t="shared" si="9"/>
        <v>0.4610948363590813</v>
      </c>
      <c r="R44" s="745" t="s">
        <v>93</v>
      </c>
      <c r="S44" s="1126"/>
      <c r="U44" s="779"/>
    </row>
    <row r="45" spans="1:21" ht="8.25" customHeight="1">
      <c r="A45" s="745" t="s">
        <v>94</v>
      </c>
      <c r="B45" s="683">
        <v>42242.413391818096</v>
      </c>
      <c r="C45" s="754">
        <v>62131.014012562984</v>
      </c>
      <c r="D45" s="754">
        <v>68480.51577972501</v>
      </c>
      <c r="E45" s="754">
        <v>82625.46894539392</v>
      </c>
      <c r="F45" s="754">
        <v>85869.79931473323</v>
      </c>
      <c r="G45" s="755">
        <v>98546.84741933206</v>
      </c>
      <c r="H45" s="636">
        <v>95735.27544614517</v>
      </c>
      <c r="I45" s="749">
        <f t="shared" si="5"/>
        <v>19</v>
      </c>
      <c r="J45" s="756">
        <v>14163</v>
      </c>
      <c r="K45" s="283">
        <v>14177</v>
      </c>
      <c r="L45" s="757">
        <v>1395719</v>
      </c>
      <c r="M45" s="636">
        <v>1357239</v>
      </c>
      <c r="N45" s="758">
        <f t="shared" si="6"/>
        <v>-2.8530308648263656</v>
      </c>
      <c r="O45" s="759">
        <f t="shared" si="7"/>
        <v>126.63306321576805</v>
      </c>
      <c r="P45" s="661">
        <f t="shared" si="8"/>
        <v>0.8099233961530637</v>
      </c>
      <c r="Q45" s="760">
        <f t="shared" si="9"/>
        <v>0.7830837441609785</v>
      </c>
      <c r="R45" s="745" t="s">
        <v>94</v>
      </c>
      <c r="S45" s="1126"/>
      <c r="U45" s="779"/>
    </row>
    <row r="46" spans="1:21" ht="8.25" customHeight="1">
      <c r="A46" s="745" t="s">
        <v>95</v>
      </c>
      <c r="B46" s="683">
        <v>23158.282947038406</v>
      </c>
      <c r="C46" s="754">
        <v>38080.22241946431</v>
      </c>
      <c r="D46" s="754">
        <v>41736.49001643752</v>
      </c>
      <c r="E46" s="754">
        <v>66350.24721255235</v>
      </c>
      <c r="F46" s="754">
        <v>84026.8386416156</v>
      </c>
      <c r="G46" s="755">
        <v>106221.25271496906</v>
      </c>
      <c r="H46" s="636">
        <v>110502.46706406852</v>
      </c>
      <c r="I46" s="749">
        <f t="shared" si="5"/>
        <v>22</v>
      </c>
      <c r="J46" s="756">
        <v>79651</v>
      </c>
      <c r="K46" s="283">
        <v>79852</v>
      </c>
      <c r="L46" s="757">
        <v>8460629</v>
      </c>
      <c r="M46" s="636">
        <v>8823843</v>
      </c>
      <c r="N46" s="758">
        <f t="shared" si="6"/>
        <v>4.030468705342374</v>
      </c>
      <c r="O46" s="759">
        <f t="shared" si="7"/>
        <v>377.16174518111296</v>
      </c>
      <c r="P46" s="661">
        <f t="shared" si="8"/>
        <v>0.8729967522600197</v>
      </c>
      <c r="Q46" s="760">
        <f t="shared" si="9"/>
        <v>0.9038746193009493</v>
      </c>
      <c r="R46" s="745" t="s">
        <v>95</v>
      </c>
      <c r="S46" s="1126"/>
      <c r="U46" s="779"/>
    </row>
    <row r="47" spans="1:21" ht="8.25" customHeight="1">
      <c r="A47" s="745" t="s">
        <v>96</v>
      </c>
      <c r="B47" s="683">
        <v>51431.948424068774</v>
      </c>
      <c r="C47" s="754">
        <v>49889.36831204695</v>
      </c>
      <c r="D47" s="754">
        <v>59521.926795580104</v>
      </c>
      <c r="E47" s="754">
        <v>159670.265638389</v>
      </c>
      <c r="F47" s="754">
        <v>295093.89911383775</v>
      </c>
      <c r="G47" s="755">
        <v>142167.00749829583</v>
      </c>
      <c r="H47" s="636">
        <v>165792.2366621067</v>
      </c>
      <c r="I47" s="749">
        <f t="shared" si="5"/>
        <v>38</v>
      </c>
      <c r="J47" s="756">
        <v>5868</v>
      </c>
      <c r="K47" s="283">
        <v>5848</v>
      </c>
      <c r="L47" s="335">
        <v>834236</v>
      </c>
      <c r="M47" s="636">
        <v>969553</v>
      </c>
      <c r="N47" s="758">
        <f t="shared" si="6"/>
        <v>16.617940814498798</v>
      </c>
      <c r="O47" s="759">
        <f t="shared" si="7"/>
        <v>222.35262661081762</v>
      </c>
      <c r="P47" s="661">
        <f t="shared" si="8"/>
        <v>1.168422821726409</v>
      </c>
      <c r="Q47" s="760">
        <f t="shared" si="9"/>
        <v>1.3561271415698757</v>
      </c>
      <c r="R47" s="745" t="s">
        <v>96</v>
      </c>
      <c r="S47" s="1126"/>
      <c r="U47" s="779"/>
    </row>
    <row r="48" spans="1:21" ht="8.25" customHeight="1">
      <c r="A48" s="745" t="s">
        <v>97</v>
      </c>
      <c r="B48" s="683">
        <v>15763.754517907342</v>
      </c>
      <c r="C48" s="754">
        <v>30734.832383775964</v>
      </c>
      <c r="D48" s="754">
        <v>33868.548967308336</v>
      </c>
      <c r="E48" s="754">
        <v>42632.90373851151</v>
      </c>
      <c r="F48" s="754">
        <v>47603.329915361755</v>
      </c>
      <c r="G48" s="755">
        <v>53569.29375993366</v>
      </c>
      <c r="H48" s="636">
        <v>49281.07121119903</v>
      </c>
      <c r="I48" s="749">
        <f t="shared" si="5"/>
        <v>4</v>
      </c>
      <c r="J48" s="756">
        <v>57884</v>
      </c>
      <c r="K48" s="283">
        <v>57505</v>
      </c>
      <c r="L48" s="335">
        <v>3100805</v>
      </c>
      <c r="M48" s="636">
        <v>2833908</v>
      </c>
      <c r="N48" s="758">
        <f t="shared" si="6"/>
        <v>-8.005001088780343</v>
      </c>
      <c r="O48" s="759">
        <f t="shared" si="7"/>
        <v>212.62267599521812</v>
      </c>
      <c r="P48" s="661">
        <f t="shared" si="8"/>
        <v>0.4402680092539958</v>
      </c>
      <c r="Q48" s="760">
        <f t="shared" si="9"/>
        <v>0.40310330315013926</v>
      </c>
      <c r="R48" s="745" t="s">
        <v>97</v>
      </c>
      <c r="S48" s="1126"/>
      <c r="U48" s="779"/>
    </row>
    <row r="49" spans="1:21" ht="8.25" customHeight="1">
      <c r="A49" s="745" t="s">
        <v>98</v>
      </c>
      <c r="B49" s="683">
        <v>37204.16218155723</v>
      </c>
      <c r="C49" s="754">
        <v>44957.38636363637</v>
      </c>
      <c r="D49" s="754">
        <v>56783.65045806906</v>
      </c>
      <c r="E49" s="754">
        <v>85347.29064039409</v>
      </c>
      <c r="F49" s="754">
        <v>87079.08611599298</v>
      </c>
      <c r="G49" s="755">
        <v>91719.40928270042</v>
      </c>
      <c r="H49" s="636">
        <v>99932.1139641224</v>
      </c>
      <c r="I49" s="749">
        <f t="shared" si="5"/>
        <v>20</v>
      </c>
      <c r="J49" s="756">
        <v>2844</v>
      </c>
      <c r="K49" s="283">
        <v>2843</v>
      </c>
      <c r="L49" s="757">
        <v>260850</v>
      </c>
      <c r="M49" s="636">
        <v>284107</v>
      </c>
      <c r="N49" s="758">
        <f t="shared" si="6"/>
        <v>8.95416220585168</v>
      </c>
      <c r="O49" s="759">
        <f t="shared" si="7"/>
        <v>168.6046616947083</v>
      </c>
      <c r="P49" s="661">
        <f t="shared" si="8"/>
        <v>0.7538109782781833</v>
      </c>
      <c r="Q49" s="760">
        <f t="shared" si="9"/>
        <v>0.8174125326350388</v>
      </c>
      <c r="R49" s="745" t="s">
        <v>98</v>
      </c>
      <c r="S49" s="1126"/>
      <c r="U49" s="779"/>
    </row>
    <row r="50" spans="1:21" ht="8.25" customHeight="1">
      <c r="A50" s="745" t="s">
        <v>99</v>
      </c>
      <c r="B50" s="683">
        <v>40196.32928475033</v>
      </c>
      <c r="C50" s="754">
        <v>52031.942776018346</v>
      </c>
      <c r="D50" s="754">
        <v>75031.53724247227</v>
      </c>
      <c r="E50" s="754">
        <v>70137.51060220525</v>
      </c>
      <c r="F50" s="754">
        <v>105133.26231989685</v>
      </c>
      <c r="G50" s="755">
        <v>110094.30365552814</v>
      </c>
      <c r="H50" s="636">
        <v>113968.818596274</v>
      </c>
      <c r="I50" s="749">
        <f t="shared" si="5"/>
        <v>24</v>
      </c>
      <c r="J50" s="756">
        <v>17836</v>
      </c>
      <c r="K50" s="283">
        <v>17767</v>
      </c>
      <c r="L50" s="757">
        <v>1963642</v>
      </c>
      <c r="M50" s="636">
        <v>2024884</v>
      </c>
      <c r="N50" s="758">
        <f t="shared" si="6"/>
        <v>3.5192692192947095</v>
      </c>
      <c r="O50" s="759">
        <f t="shared" si="7"/>
        <v>183.53041340894637</v>
      </c>
      <c r="P50" s="661">
        <f t="shared" si="8"/>
        <v>0.9048280553752127</v>
      </c>
      <c r="Q50" s="760">
        <f t="shared" si="9"/>
        <v>0.9322282593126144</v>
      </c>
      <c r="R50" s="745" t="s">
        <v>99</v>
      </c>
      <c r="S50" s="1126"/>
      <c r="U50" s="779"/>
    </row>
    <row r="51" spans="1:21" ht="8.25" customHeight="1">
      <c r="A51" s="745" t="s">
        <v>100</v>
      </c>
      <c r="B51" s="683">
        <v>36443.16638709162</v>
      </c>
      <c r="C51" s="754">
        <v>54760.28220957268</v>
      </c>
      <c r="D51" s="754">
        <v>68700.47454355344</v>
      </c>
      <c r="E51" s="754">
        <v>96203.32090816672</v>
      </c>
      <c r="F51" s="754">
        <v>117511.29155036793</v>
      </c>
      <c r="G51" s="755">
        <v>153700.27132440225</v>
      </c>
      <c r="H51" s="636">
        <v>134530.34032080116</v>
      </c>
      <c r="I51" s="749">
        <f t="shared" si="5"/>
        <v>32</v>
      </c>
      <c r="J51" s="756">
        <v>11794</v>
      </c>
      <c r="K51" s="283">
        <v>11783</v>
      </c>
      <c r="L51" s="757">
        <v>1812741</v>
      </c>
      <c r="M51" s="636">
        <v>1585171</v>
      </c>
      <c r="N51" s="758">
        <f t="shared" si="6"/>
        <v>-12.472281823849695</v>
      </c>
      <c r="O51" s="759">
        <f t="shared" si="7"/>
        <v>269.1510745577052</v>
      </c>
      <c r="P51" s="661">
        <f t="shared" si="8"/>
        <v>1.2632108383031517</v>
      </c>
      <c r="Q51" s="760">
        <f t="shared" si="9"/>
        <v>1.100414890025843</v>
      </c>
      <c r="R51" s="745" t="s">
        <v>100</v>
      </c>
      <c r="S51" s="1126"/>
      <c r="U51" s="779"/>
    </row>
    <row r="52" spans="1:21" ht="8.25" customHeight="1">
      <c r="A52" s="745" t="s">
        <v>101</v>
      </c>
      <c r="B52" s="683">
        <v>16440.394182931494</v>
      </c>
      <c r="C52" s="754">
        <v>20577.836913134382</v>
      </c>
      <c r="D52" s="754">
        <v>24391.797338664335</v>
      </c>
      <c r="E52" s="754">
        <v>34421.49222127459</v>
      </c>
      <c r="F52" s="754">
        <v>31012.395723181766</v>
      </c>
      <c r="G52" s="755">
        <v>41838.53631317729</v>
      </c>
      <c r="H52" s="636">
        <v>32699.26507188241</v>
      </c>
      <c r="I52" s="749">
        <f t="shared" si="5"/>
        <v>1</v>
      </c>
      <c r="J52" s="756">
        <v>34051</v>
      </c>
      <c r="K52" s="283">
        <v>34153</v>
      </c>
      <c r="L52" s="335">
        <v>1424644</v>
      </c>
      <c r="M52" s="636">
        <v>1116778</v>
      </c>
      <c r="N52" s="758">
        <f t="shared" si="6"/>
        <v>-21.844146680667727</v>
      </c>
      <c r="O52" s="759">
        <f t="shared" si="7"/>
        <v>98.89587018437165</v>
      </c>
      <c r="P52" s="661">
        <f t="shared" si="8"/>
        <v>0.343856859029205</v>
      </c>
      <c r="Q52" s="760">
        <f t="shared" si="9"/>
        <v>0.26746946519422204</v>
      </c>
      <c r="R52" s="745" t="s">
        <v>101</v>
      </c>
      <c r="S52" s="1126"/>
      <c r="U52" s="779"/>
    </row>
    <row r="53" spans="1:21" ht="8.25" customHeight="1" thickBot="1">
      <c r="A53" s="1662" t="s">
        <v>102</v>
      </c>
      <c r="B53" s="719">
        <v>39456.50860767139</v>
      </c>
      <c r="C53" s="762">
        <v>40722.91698056351</v>
      </c>
      <c r="D53" s="762">
        <v>36975.62408223201</v>
      </c>
      <c r="E53" s="762">
        <v>45732.98638911129</v>
      </c>
      <c r="F53" s="762">
        <v>58349.556918882074</v>
      </c>
      <c r="G53" s="1663">
        <v>57558.48190167477</v>
      </c>
      <c r="H53" s="1659">
        <v>53488.41569572787</v>
      </c>
      <c r="I53" s="749">
        <f t="shared" si="5"/>
        <v>7</v>
      </c>
      <c r="J53" s="1665">
        <v>7404</v>
      </c>
      <c r="K53" s="290">
        <v>7467</v>
      </c>
      <c r="L53" s="1667">
        <v>426163</v>
      </c>
      <c r="M53" s="1659">
        <v>399398</v>
      </c>
      <c r="N53" s="763">
        <f t="shared" si="6"/>
        <v>-7.071184074833074</v>
      </c>
      <c r="O53" s="764">
        <f t="shared" si="7"/>
        <v>35.562971948633844</v>
      </c>
      <c r="P53" s="765">
        <f t="shared" si="8"/>
        <v>0.473053804967017</v>
      </c>
      <c r="Q53" s="766">
        <f t="shared" si="9"/>
        <v>0.4375180270496207</v>
      </c>
      <c r="R53" s="745" t="s">
        <v>102</v>
      </c>
      <c r="S53" s="1126"/>
      <c r="U53" s="779"/>
    </row>
    <row r="54" spans="1:21" s="477" customFormat="1" ht="8.25" customHeight="1">
      <c r="A54" s="734" t="s">
        <v>52</v>
      </c>
      <c r="B54" s="767" t="s">
        <v>140</v>
      </c>
      <c r="C54" s="569" t="s">
        <v>140</v>
      </c>
      <c r="D54" s="569" t="s">
        <v>140</v>
      </c>
      <c r="E54" s="569" t="s">
        <v>140</v>
      </c>
      <c r="F54" s="569"/>
      <c r="G54" s="768"/>
      <c r="H54" s="633"/>
      <c r="I54" s="769"/>
      <c r="J54" s="1140">
        <f>SUM(J4:J53)</f>
        <v>812871</v>
      </c>
      <c r="K54" s="297">
        <f>SUM(K4:K53)</f>
        <v>814770</v>
      </c>
      <c r="L54" s="569">
        <v>98905495</v>
      </c>
      <c r="M54" s="467">
        <v>99609053.255</v>
      </c>
      <c r="N54" s="1162">
        <f>(M54/L54-1)*100</f>
        <v>0.7113439501010399</v>
      </c>
      <c r="O54" s="771"/>
      <c r="P54" s="772"/>
      <c r="Q54" s="773"/>
      <c r="R54" s="745"/>
      <c r="U54" s="779"/>
    </row>
    <row r="55" spans="1:21" s="477" customFormat="1" ht="8.25" customHeight="1" thickBot="1">
      <c r="A55" s="792" t="s">
        <v>150</v>
      </c>
      <c r="B55" s="743">
        <v>37174.79485793544</v>
      </c>
      <c r="C55" s="262">
        <v>54635</v>
      </c>
      <c r="D55" s="262">
        <v>68654.93730182598</v>
      </c>
      <c r="E55" s="262">
        <v>92022.4558422361</v>
      </c>
      <c r="F55" s="262">
        <v>108165.80589534814</v>
      </c>
      <c r="G55" s="1142">
        <v>121674.28165108609</v>
      </c>
      <c r="H55" s="634">
        <v>122254.19843023185</v>
      </c>
      <c r="I55" s="739"/>
      <c r="J55" s="1141">
        <f>J54/50</f>
        <v>16257.42</v>
      </c>
      <c r="K55" s="304">
        <f>K54/50</f>
        <v>16295.4</v>
      </c>
      <c r="L55" s="262">
        <v>1978109.9</v>
      </c>
      <c r="M55" s="560">
        <f>M54/50</f>
        <v>1992181.0651</v>
      </c>
      <c r="N55" s="1163">
        <f>(H55-G55)*100/G55</f>
        <v>0.4766140973067188</v>
      </c>
      <c r="O55" s="776">
        <f>(H55-$B55)*100/$B55</f>
        <v>228.86314207631762</v>
      </c>
      <c r="P55" s="777">
        <f>G55/G$55</f>
        <v>1</v>
      </c>
      <c r="Q55" s="778">
        <f>H55/H$55</f>
        <v>1</v>
      </c>
      <c r="R55" s="736" t="s">
        <v>140</v>
      </c>
      <c r="U55" s="779"/>
    </row>
    <row r="56" ht="8.25" customHeight="1">
      <c r="A56" s="656" t="s">
        <v>325</v>
      </c>
    </row>
  </sheetData>
  <printOptions/>
  <pageMargins left="0.75" right="0.75" top="1" bottom="1" header="0.5" footer="0.5"/>
  <pageSetup horizontalDpi="300" verticalDpi="300" orientation="landscape" r:id="rId1"/>
  <ignoredErrors>
    <ignoredError sqref="J54:K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pane ySplit="1110" topLeftCell="BM1" activePane="bottomLeft" state="split"/>
      <selection pane="topLeft" activeCell="V1" sqref="V1:V16384"/>
      <selection pane="bottomLeft" activeCell="G53" sqref="G4:G53"/>
    </sheetView>
  </sheetViews>
  <sheetFormatPr defaultColWidth="9.140625" defaultRowHeight="8.25" customHeight="1"/>
  <cols>
    <col min="1" max="1" width="5.7109375" style="549" customWidth="1"/>
    <col min="2" max="2" width="5.00390625" style="549" customWidth="1"/>
    <col min="3" max="3" width="5.28125" style="549" customWidth="1"/>
    <col min="4" max="4" width="5.421875" style="549" customWidth="1"/>
    <col min="5" max="5" width="6.421875" style="549" customWidth="1"/>
    <col min="6" max="7" width="6.28125" style="549" customWidth="1"/>
    <col min="8" max="8" width="5.57421875" style="551" customWidth="1"/>
    <col min="9" max="9" width="4.28125" style="549" customWidth="1"/>
    <col min="10" max="10" width="6.421875" style="549" customWidth="1"/>
    <col min="11" max="11" width="6.140625" style="704" customWidth="1"/>
    <col min="12" max="12" width="6.8515625" style="549" customWidth="1"/>
    <col min="13" max="13" width="7.140625" style="704" customWidth="1"/>
    <col min="14" max="14" width="4.57421875" style="554" customWidth="1"/>
    <col min="15" max="15" width="4.57421875" style="646" customWidth="1"/>
    <col min="16" max="16" width="4.57421875" style="549" customWidth="1"/>
    <col min="17" max="17" width="6.7109375" style="554" customWidth="1"/>
    <col min="18" max="18" width="6.140625" style="554" customWidth="1"/>
    <col min="19" max="19" width="6.57421875" style="657" customWidth="1"/>
    <col min="20" max="20" width="6.00390625" style="657" customWidth="1"/>
    <col min="21" max="21" width="3.8515625" style="549" bestFit="1" customWidth="1"/>
    <col min="22" max="16384" width="9.140625" style="549" customWidth="1"/>
  </cols>
  <sheetData>
    <row r="1" spans="1:21" s="731" customFormat="1" ht="8.25" customHeight="1" thickBot="1">
      <c r="A1" s="727" t="s">
        <v>176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8"/>
      <c r="O1" s="728"/>
      <c r="P1" s="729"/>
      <c r="Q1" s="728"/>
      <c r="R1" s="728"/>
      <c r="S1" s="730"/>
      <c r="T1" s="730"/>
      <c r="U1" s="727"/>
    </row>
    <row r="2" spans="1:21" ht="8.25" customHeight="1">
      <c r="A2" s="732"/>
      <c r="B2" s="733" t="s">
        <v>165</v>
      </c>
      <c r="C2" s="666"/>
      <c r="D2" s="666"/>
      <c r="E2" s="666"/>
      <c r="F2" s="666"/>
      <c r="G2" s="666"/>
      <c r="H2" s="717"/>
      <c r="I2" s="667"/>
      <c r="J2" s="665" t="s">
        <v>160</v>
      </c>
      <c r="K2" s="718"/>
      <c r="L2" s="720" t="s">
        <v>166</v>
      </c>
      <c r="M2" s="718"/>
      <c r="N2" s="655" t="s">
        <v>288</v>
      </c>
      <c r="O2" s="644"/>
      <c r="P2" s="721"/>
      <c r="Q2" s="725" t="s">
        <v>184</v>
      </c>
      <c r="R2" s="706"/>
      <c r="S2" s="726" t="s">
        <v>167</v>
      </c>
      <c r="T2" s="658"/>
      <c r="U2" s="668"/>
    </row>
    <row r="3" spans="1:21" ht="8.25" customHeight="1" thickBot="1">
      <c r="A3" s="669" t="s">
        <v>144</v>
      </c>
      <c r="B3" s="541">
        <v>1984</v>
      </c>
      <c r="C3" s="264">
        <v>1990</v>
      </c>
      <c r="D3" s="264">
        <v>1995</v>
      </c>
      <c r="E3" s="264">
        <v>2000</v>
      </c>
      <c r="F3" s="264">
        <v>2004</v>
      </c>
      <c r="G3" s="576">
        <v>2005</v>
      </c>
      <c r="H3" s="560">
        <v>2006</v>
      </c>
      <c r="I3" s="560" t="s">
        <v>145</v>
      </c>
      <c r="J3" s="483">
        <v>2005</v>
      </c>
      <c r="K3" s="304">
        <v>2006</v>
      </c>
      <c r="L3" s="670">
        <v>2005</v>
      </c>
      <c r="M3" s="671">
        <v>2006</v>
      </c>
      <c r="N3" s="483">
        <v>2005</v>
      </c>
      <c r="O3" s="264">
        <v>2006</v>
      </c>
      <c r="P3" s="722" t="s">
        <v>145</v>
      </c>
      <c r="Q3" s="639" t="s">
        <v>229</v>
      </c>
      <c r="R3" s="487" t="s">
        <v>230</v>
      </c>
      <c r="S3" s="615" t="s">
        <v>157</v>
      </c>
      <c r="T3" s="526" t="s">
        <v>231</v>
      </c>
      <c r="U3" s="672" t="s">
        <v>144</v>
      </c>
    </row>
    <row r="4" spans="1:21" ht="8.25" customHeight="1">
      <c r="A4" s="673" t="s">
        <v>53</v>
      </c>
      <c r="B4" s="674">
        <v>3231.839663924383</v>
      </c>
      <c r="C4" s="675">
        <v>4711.982804943578</v>
      </c>
      <c r="D4" s="675">
        <v>4627.497460209956</v>
      </c>
      <c r="E4" s="675">
        <v>5927.08677004289</v>
      </c>
      <c r="F4" s="584">
        <v>6946.397874667917</v>
      </c>
      <c r="G4" s="585">
        <v>7172.118380062306</v>
      </c>
      <c r="H4" s="557">
        <v>7878.029832193909</v>
      </c>
      <c r="I4" s="557">
        <f aca="true" t="shared" si="0" ref="I4:I35">RANK(H4,H$4:H$53,1)</f>
        <v>25</v>
      </c>
      <c r="J4" s="676">
        <v>6420</v>
      </c>
      <c r="K4" s="586">
        <v>6436</v>
      </c>
      <c r="L4" s="677">
        <v>46045</v>
      </c>
      <c r="M4" s="557">
        <v>50703</v>
      </c>
      <c r="N4" s="590">
        <v>7.185145653490128</v>
      </c>
      <c r="O4" s="640">
        <v>7.782657213420989</v>
      </c>
      <c r="P4" s="723">
        <f aca="true" t="shared" si="1" ref="P4:P35">RANK(O4,O$4:O$53,1)</f>
        <v>27</v>
      </c>
      <c r="Q4" s="707">
        <f aca="true" t="shared" si="2" ref="Q4:Q35">(H4-G4)*100/G4</f>
        <v>9.842440053610366</v>
      </c>
      <c r="R4" s="708">
        <f aca="true" t="shared" si="3" ref="R4:R35">(H4-$B4)*100/$B4</f>
        <v>143.76301584923664</v>
      </c>
      <c r="S4" s="589">
        <f aca="true" t="shared" si="4" ref="S4:S35">G4/G$55</f>
        <v>0.9167252850799329</v>
      </c>
      <c r="T4" s="659">
        <f aca="true" t="shared" si="5" ref="T4:T35">H4/H$55</f>
        <v>0.9148908003786588</v>
      </c>
      <c r="U4" s="678" t="s">
        <v>53</v>
      </c>
    </row>
    <row r="5" spans="1:21" ht="8.25" customHeight="1">
      <c r="A5" s="679" t="s">
        <v>54</v>
      </c>
      <c r="B5" s="680">
        <v>1500.598904859685</v>
      </c>
      <c r="C5" s="681">
        <v>3958.875443544718</v>
      </c>
      <c r="D5" s="681">
        <v>5607.6733801148275</v>
      </c>
      <c r="E5" s="681">
        <v>7984.620951691696</v>
      </c>
      <c r="F5" s="504">
        <v>10788.152183164524</v>
      </c>
      <c r="G5" s="505">
        <v>11620.999640417116</v>
      </c>
      <c r="H5" s="559">
        <v>16677.043150623485</v>
      </c>
      <c r="I5" s="557">
        <f t="shared" si="0"/>
        <v>39</v>
      </c>
      <c r="J5" s="503">
        <v>11124</v>
      </c>
      <c r="K5" s="682">
        <v>11147</v>
      </c>
      <c r="L5" s="683">
        <v>129272</v>
      </c>
      <c r="M5" s="559">
        <v>185899</v>
      </c>
      <c r="N5" s="599">
        <v>10.442416541527088</v>
      </c>
      <c r="O5" s="641">
        <v>14.087099511988118</v>
      </c>
      <c r="P5" s="723">
        <f t="shared" si="1"/>
        <v>48</v>
      </c>
      <c r="Q5" s="709">
        <f t="shared" si="2"/>
        <v>43.50781917780776</v>
      </c>
      <c r="R5" s="710">
        <f t="shared" si="3"/>
        <v>1011.3591444465894</v>
      </c>
      <c r="S5" s="598">
        <f t="shared" si="4"/>
        <v>1.4853720537979507</v>
      </c>
      <c r="T5" s="512">
        <f t="shared" si="5"/>
        <v>1.9367371895029146</v>
      </c>
      <c r="U5" s="684" t="s">
        <v>54</v>
      </c>
    </row>
    <row r="6" spans="1:21" ht="8.25" customHeight="1">
      <c r="A6" s="679" t="s">
        <v>55</v>
      </c>
      <c r="B6" s="680">
        <v>2161.8149090683387</v>
      </c>
      <c r="C6" s="681">
        <v>920.5036415257376</v>
      </c>
      <c r="D6" s="681">
        <v>1212.8091546696198</v>
      </c>
      <c r="E6" s="681">
        <v>1339.440576523757</v>
      </c>
      <c r="F6" s="504">
        <v>1749.2539131494</v>
      </c>
      <c r="G6" s="505">
        <v>1804.5487715884212</v>
      </c>
      <c r="H6" s="559">
        <v>1874.9391431353456</v>
      </c>
      <c r="I6" s="557">
        <f t="shared" si="0"/>
        <v>3</v>
      </c>
      <c r="J6" s="503">
        <v>16444</v>
      </c>
      <c r="K6" s="682">
        <v>16432</v>
      </c>
      <c r="L6" s="683">
        <v>29674</v>
      </c>
      <c r="M6" s="559">
        <v>30809</v>
      </c>
      <c r="N6" s="599">
        <v>3.2431664426156046</v>
      </c>
      <c r="O6" s="641">
        <v>3.195649377860204</v>
      </c>
      <c r="P6" s="723">
        <f t="shared" si="1"/>
        <v>5</v>
      </c>
      <c r="Q6" s="709">
        <f t="shared" si="2"/>
        <v>3.9007187090302096</v>
      </c>
      <c r="R6" s="710">
        <f t="shared" si="3"/>
        <v>-13.27013541860648</v>
      </c>
      <c r="S6" s="598">
        <f t="shared" si="4"/>
        <v>0.23065367851062535</v>
      </c>
      <c r="T6" s="512">
        <f t="shared" si="5"/>
        <v>0.2177402992705691</v>
      </c>
      <c r="U6" s="684" t="s">
        <v>55</v>
      </c>
    </row>
    <row r="7" spans="1:21" ht="8.25" customHeight="1">
      <c r="A7" s="679" t="s">
        <v>56</v>
      </c>
      <c r="B7" s="680">
        <v>4803.836847563083</v>
      </c>
      <c r="C7" s="681">
        <v>7388.200782268579</v>
      </c>
      <c r="D7" s="681">
        <v>7472.226747027203</v>
      </c>
      <c r="E7" s="681">
        <v>16571.47178944184</v>
      </c>
      <c r="F7" s="504">
        <v>26397.244546498277</v>
      </c>
      <c r="G7" s="505">
        <v>26962.494611294725</v>
      </c>
      <c r="H7" s="559">
        <v>30370.17593643587</v>
      </c>
      <c r="I7" s="557">
        <f t="shared" si="0"/>
        <v>46</v>
      </c>
      <c r="J7" s="503">
        <v>6959</v>
      </c>
      <c r="K7" s="682">
        <v>7048</v>
      </c>
      <c r="L7" s="683">
        <v>187632</v>
      </c>
      <c r="M7" s="559">
        <v>214049</v>
      </c>
      <c r="N7" s="599">
        <v>10.99624456728132</v>
      </c>
      <c r="O7" s="641">
        <v>11.491977590404785</v>
      </c>
      <c r="P7" s="723">
        <f t="shared" si="1"/>
        <v>43</v>
      </c>
      <c r="Q7" s="709">
        <f t="shared" si="2"/>
        <v>12.63859807583846</v>
      </c>
      <c r="R7" s="710">
        <f t="shared" si="3"/>
        <v>532.2066485634753</v>
      </c>
      <c r="S7" s="598">
        <f t="shared" si="4"/>
        <v>3.446290098573441</v>
      </c>
      <c r="T7" s="512">
        <f t="shared" si="5"/>
        <v>3.5269471126626457</v>
      </c>
      <c r="U7" s="684" t="s">
        <v>56</v>
      </c>
    </row>
    <row r="8" spans="1:21" ht="8.25" customHeight="1">
      <c r="A8" s="679" t="s">
        <v>57</v>
      </c>
      <c r="B8" s="680">
        <v>8275.627299181902</v>
      </c>
      <c r="C8" s="681">
        <v>21965.94427244582</v>
      </c>
      <c r="D8" s="681">
        <v>32519.368801709497</v>
      </c>
      <c r="E8" s="681">
        <v>32548.53086827336</v>
      </c>
      <c r="F8" s="504">
        <v>50952.37833982553</v>
      </c>
      <c r="G8" s="505">
        <v>50614.481623697204</v>
      </c>
      <c r="H8" s="559">
        <v>67263.82116048435</v>
      </c>
      <c r="I8" s="557">
        <f t="shared" si="0"/>
        <v>49</v>
      </c>
      <c r="J8" s="503">
        <v>18230</v>
      </c>
      <c r="K8" s="682">
        <v>18251</v>
      </c>
      <c r="L8" s="685">
        <v>922702</v>
      </c>
      <c r="M8" s="559">
        <v>1227632</v>
      </c>
      <c r="N8" s="599">
        <v>15.021163400991098</v>
      </c>
      <c r="O8" s="641">
        <v>15.02607707946502</v>
      </c>
      <c r="P8" s="723">
        <f t="shared" si="1"/>
        <v>49</v>
      </c>
      <c r="Q8" s="709">
        <f t="shared" si="2"/>
        <v>32.89441875661153</v>
      </c>
      <c r="R8" s="710">
        <f t="shared" si="3"/>
        <v>712.7942297151759</v>
      </c>
      <c r="S8" s="598">
        <f t="shared" si="4"/>
        <v>6.46943798705868</v>
      </c>
      <c r="T8" s="512">
        <f t="shared" si="5"/>
        <v>7.811477296844003</v>
      </c>
      <c r="U8" s="684" t="s">
        <v>57</v>
      </c>
    </row>
    <row r="9" spans="1:21" ht="8.25" customHeight="1">
      <c r="A9" s="679" t="s">
        <v>58</v>
      </c>
      <c r="B9" s="680">
        <v>1822.4922051392323</v>
      </c>
      <c r="C9" s="681">
        <v>1859.9786552828175</v>
      </c>
      <c r="D9" s="681">
        <v>6214.054054054053</v>
      </c>
      <c r="E9" s="681">
        <v>4604.087591240876</v>
      </c>
      <c r="F9" s="504">
        <v>5888.7814313346225</v>
      </c>
      <c r="G9" s="505">
        <v>6855.747848786619</v>
      </c>
      <c r="H9" s="559">
        <v>6774.237157203554</v>
      </c>
      <c r="I9" s="557">
        <f t="shared" si="0"/>
        <v>22</v>
      </c>
      <c r="J9" s="503">
        <v>10343</v>
      </c>
      <c r="K9" s="682">
        <v>10356</v>
      </c>
      <c r="L9" s="683">
        <v>70909</v>
      </c>
      <c r="M9" s="559">
        <v>70154</v>
      </c>
      <c r="N9" s="599">
        <v>5.068911287440132</v>
      </c>
      <c r="O9" s="641">
        <v>5.66093611939335</v>
      </c>
      <c r="P9" s="723">
        <f t="shared" si="1"/>
        <v>21</v>
      </c>
      <c r="Q9" s="709">
        <f t="shared" si="2"/>
        <v>-1.1889394619070186</v>
      </c>
      <c r="R9" s="710">
        <f t="shared" si="3"/>
        <v>271.7018453138473</v>
      </c>
      <c r="S9" s="598">
        <f t="shared" si="4"/>
        <v>0.8762874604226001</v>
      </c>
      <c r="T9" s="512">
        <f t="shared" si="5"/>
        <v>0.7867052279215411</v>
      </c>
      <c r="U9" s="684" t="s">
        <v>58</v>
      </c>
    </row>
    <row r="10" spans="1:21" ht="8.25" customHeight="1">
      <c r="A10" s="679" t="s">
        <v>59</v>
      </c>
      <c r="B10" s="680">
        <v>6368.326488706366</v>
      </c>
      <c r="C10" s="681">
        <v>7935.73264781491</v>
      </c>
      <c r="D10" s="681">
        <v>15758.612019109882</v>
      </c>
      <c r="E10" s="681">
        <v>22186.646433990896</v>
      </c>
      <c r="F10" s="504">
        <v>14921.232012118153</v>
      </c>
      <c r="G10" s="505">
        <v>14563.888888888889</v>
      </c>
      <c r="H10" s="559">
        <v>15883.303864612275</v>
      </c>
      <c r="I10" s="557">
        <f t="shared" si="0"/>
        <v>38</v>
      </c>
      <c r="J10" s="503">
        <v>3960</v>
      </c>
      <c r="K10" s="682">
        <v>3959</v>
      </c>
      <c r="L10" s="683">
        <v>57673</v>
      </c>
      <c r="M10" s="559">
        <v>62882</v>
      </c>
      <c r="N10" s="599">
        <v>4.088338102931158</v>
      </c>
      <c r="O10" s="641">
        <v>5.287045133517186</v>
      </c>
      <c r="P10" s="723">
        <f t="shared" si="1"/>
        <v>18</v>
      </c>
      <c r="Q10" s="709">
        <f t="shared" si="2"/>
        <v>9.059496304795328</v>
      </c>
      <c r="R10" s="710">
        <f t="shared" si="3"/>
        <v>149.4109542401734</v>
      </c>
      <c r="S10" s="598">
        <f t="shared" si="4"/>
        <v>1.861526049354354</v>
      </c>
      <c r="T10" s="512">
        <f t="shared" si="5"/>
        <v>1.8445587151712743</v>
      </c>
      <c r="U10" s="684" t="s">
        <v>59</v>
      </c>
    </row>
    <row r="11" spans="1:21" ht="8.25" customHeight="1">
      <c r="A11" s="679" t="s">
        <v>60</v>
      </c>
      <c r="B11" s="680">
        <v>3899.2634315424607</v>
      </c>
      <c r="C11" s="681">
        <v>5988.340620445554</v>
      </c>
      <c r="D11" s="681">
        <v>7547.048156357042</v>
      </c>
      <c r="E11" s="681">
        <v>14022.174254317111</v>
      </c>
      <c r="F11" s="504">
        <v>38169.48501152959</v>
      </c>
      <c r="G11" s="505">
        <v>37171.848178523745</v>
      </c>
      <c r="H11" s="559">
        <v>16698.340874811463</v>
      </c>
      <c r="I11" s="557">
        <f t="shared" si="0"/>
        <v>40</v>
      </c>
      <c r="J11" s="503">
        <v>5243</v>
      </c>
      <c r="K11" s="682">
        <v>5304</v>
      </c>
      <c r="L11" s="685">
        <v>194892</v>
      </c>
      <c r="M11" s="559">
        <v>88568</v>
      </c>
      <c r="N11" s="599">
        <v>17.6569873895487</v>
      </c>
      <c r="O11" s="641">
        <v>11.02176028592264</v>
      </c>
      <c r="P11" s="723">
        <f t="shared" si="1"/>
        <v>42</v>
      </c>
      <c r="Q11" s="709">
        <f t="shared" si="2"/>
        <v>-55.07799129433917</v>
      </c>
      <c r="R11" s="710">
        <f t="shared" si="3"/>
        <v>328.2434661821752</v>
      </c>
      <c r="S11" s="598">
        <f t="shared" si="4"/>
        <v>4.751228481271824</v>
      </c>
      <c r="T11" s="512">
        <f t="shared" si="5"/>
        <v>1.9392105352941371</v>
      </c>
      <c r="U11" s="684" t="s">
        <v>60</v>
      </c>
    </row>
    <row r="12" spans="1:21" ht="8.25" customHeight="1">
      <c r="A12" s="679" t="s">
        <v>61</v>
      </c>
      <c r="B12" s="680">
        <v>2936.5464632454923</v>
      </c>
      <c r="C12" s="681">
        <v>6792.817912970004</v>
      </c>
      <c r="D12" s="681">
        <v>13736.347621843805</v>
      </c>
      <c r="E12" s="681">
        <v>14121.087866108786</v>
      </c>
      <c r="F12" s="504">
        <v>16520.461525691044</v>
      </c>
      <c r="G12" s="505">
        <v>16109.302325581395</v>
      </c>
      <c r="H12" s="559">
        <v>17326.041925594498</v>
      </c>
      <c r="I12" s="557">
        <f t="shared" si="0"/>
        <v>41</v>
      </c>
      <c r="J12" s="503">
        <v>12040</v>
      </c>
      <c r="K12" s="682">
        <v>12069</v>
      </c>
      <c r="L12" s="683">
        <v>193956</v>
      </c>
      <c r="M12" s="559">
        <v>209108</v>
      </c>
      <c r="N12" s="599">
        <v>2.825248594520542</v>
      </c>
      <c r="O12" s="641">
        <v>2.922216126158885</v>
      </c>
      <c r="P12" s="723">
        <f t="shared" si="1"/>
        <v>3</v>
      </c>
      <c r="Q12" s="709">
        <f t="shared" si="2"/>
        <v>7.55302480158271</v>
      </c>
      <c r="R12" s="710">
        <f t="shared" si="3"/>
        <v>490.01422733988113</v>
      </c>
      <c r="S12" s="598">
        <f t="shared" si="4"/>
        <v>2.059057587213046</v>
      </c>
      <c r="T12" s="512">
        <f t="shared" si="5"/>
        <v>2.012106669096856</v>
      </c>
      <c r="U12" s="684" t="s">
        <v>61</v>
      </c>
    </row>
    <row r="13" spans="1:21" ht="8.25" customHeight="1">
      <c r="A13" s="679" t="s">
        <v>62</v>
      </c>
      <c r="B13" s="680">
        <v>1516.2839355083745</v>
      </c>
      <c r="C13" s="681">
        <v>4072.0026979933673</v>
      </c>
      <c r="D13" s="681">
        <v>5216.155864455982</v>
      </c>
      <c r="E13" s="681">
        <v>4283.016790531241</v>
      </c>
      <c r="F13" s="504">
        <v>8997.922134733159</v>
      </c>
      <c r="G13" s="505">
        <v>11200.995950530809</v>
      </c>
      <c r="H13" s="559">
        <v>13658.497276870068</v>
      </c>
      <c r="I13" s="557">
        <f t="shared" si="0"/>
        <v>36</v>
      </c>
      <c r="J13" s="503">
        <v>18274</v>
      </c>
      <c r="K13" s="682">
        <v>17994</v>
      </c>
      <c r="L13" s="683">
        <v>204687</v>
      </c>
      <c r="M13" s="559">
        <v>245771</v>
      </c>
      <c r="N13" s="599">
        <v>10.275642670069676</v>
      </c>
      <c r="O13" s="641">
        <v>9.602473964183782</v>
      </c>
      <c r="P13" s="723">
        <f t="shared" si="1"/>
        <v>37</v>
      </c>
      <c r="Q13" s="709">
        <f t="shared" si="2"/>
        <v>21.94002512984392</v>
      </c>
      <c r="R13" s="710">
        <f t="shared" si="3"/>
        <v>800.7875739506991</v>
      </c>
      <c r="S13" s="598">
        <f t="shared" si="4"/>
        <v>1.4316880539052574</v>
      </c>
      <c r="T13" s="512">
        <f t="shared" si="5"/>
        <v>1.5861876346976762</v>
      </c>
      <c r="U13" s="684" t="s">
        <v>62</v>
      </c>
    </row>
    <row r="14" spans="1:21" ht="8.25" customHeight="1">
      <c r="A14" s="679" t="s">
        <v>63</v>
      </c>
      <c r="B14" s="680">
        <v>12716.71388101983</v>
      </c>
      <c r="C14" s="681">
        <v>18284.514925373136</v>
      </c>
      <c r="D14" s="681">
        <v>20068.219633943427</v>
      </c>
      <c r="E14" s="681">
        <v>45742.42424242424</v>
      </c>
      <c r="F14" s="504">
        <v>42089.06882591093</v>
      </c>
      <c r="G14" s="505">
        <v>49924.10256410256</v>
      </c>
      <c r="H14" s="559">
        <v>59035.89743589744</v>
      </c>
      <c r="I14" s="557">
        <f t="shared" si="0"/>
        <v>47</v>
      </c>
      <c r="J14" s="503">
        <v>975</v>
      </c>
      <c r="K14" s="682">
        <v>975</v>
      </c>
      <c r="L14" s="685">
        <v>48676</v>
      </c>
      <c r="M14" s="559">
        <v>57560</v>
      </c>
      <c r="N14" s="599">
        <v>10.157529772897533</v>
      </c>
      <c r="O14" s="641">
        <v>19.429470280269097</v>
      </c>
      <c r="P14" s="723">
        <f t="shared" si="1"/>
        <v>50</v>
      </c>
      <c r="Q14" s="709">
        <f t="shared" si="2"/>
        <v>18.25129427233134</v>
      </c>
      <c r="R14" s="710">
        <f t="shared" si="3"/>
        <v>364.2386231871641</v>
      </c>
      <c r="S14" s="598">
        <f t="shared" si="4"/>
        <v>6.381195168593849</v>
      </c>
      <c r="T14" s="512">
        <f t="shared" si="5"/>
        <v>6.8559526438298946</v>
      </c>
      <c r="U14" s="684" t="s">
        <v>63</v>
      </c>
    </row>
    <row r="15" spans="1:21" ht="8.25" customHeight="1">
      <c r="A15" s="679" t="s">
        <v>64</v>
      </c>
      <c r="B15" s="680">
        <v>3415.255905511811</v>
      </c>
      <c r="C15" s="681">
        <v>3596.977084349098</v>
      </c>
      <c r="D15" s="681">
        <v>4678.758008871365</v>
      </c>
      <c r="E15" s="681">
        <v>4722.693997071742</v>
      </c>
      <c r="F15" s="504">
        <v>4796.234173790715</v>
      </c>
      <c r="G15" s="505">
        <v>5147.960284912584</v>
      </c>
      <c r="H15" s="559">
        <v>5105.127100387764</v>
      </c>
      <c r="I15" s="557">
        <f t="shared" si="0"/>
        <v>14</v>
      </c>
      <c r="J15" s="503">
        <v>9266</v>
      </c>
      <c r="K15" s="682">
        <v>9284</v>
      </c>
      <c r="L15" s="685">
        <v>47701</v>
      </c>
      <c r="M15" s="559">
        <v>47396</v>
      </c>
      <c r="N15" s="599">
        <v>5.857540719492308</v>
      </c>
      <c r="O15" s="641">
        <v>5.600874471919407</v>
      </c>
      <c r="P15" s="723">
        <f t="shared" si="1"/>
        <v>20</v>
      </c>
      <c r="Q15" s="709">
        <f t="shared" si="2"/>
        <v>-0.8320418603530018</v>
      </c>
      <c r="R15" s="710">
        <f t="shared" si="3"/>
        <v>49.48007533340927</v>
      </c>
      <c r="S15" s="598">
        <f t="shared" si="4"/>
        <v>0.6580015986470183</v>
      </c>
      <c r="T15" s="512">
        <f t="shared" si="5"/>
        <v>0.592868257469881</v>
      </c>
      <c r="U15" s="684" t="s">
        <v>64</v>
      </c>
    </row>
    <row r="16" spans="1:21" ht="8.25" customHeight="1">
      <c r="A16" s="679" t="s">
        <v>65</v>
      </c>
      <c r="B16" s="680">
        <v>1962.0452310717797</v>
      </c>
      <c r="C16" s="681">
        <v>3431.8982387475535</v>
      </c>
      <c r="D16" s="681">
        <v>4027.333073018352</v>
      </c>
      <c r="E16" s="681">
        <v>4499.611650485437</v>
      </c>
      <c r="F16" s="504">
        <v>4717.834780852353</v>
      </c>
      <c r="G16" s="505">
        <v>5135</v>
      </c>
      <c r="H16" s="559">
        <v>4823.75478927203</v>
      </c>
      <c r="I16" s="557">
        <f t="shared" si="0"/>
        <v>12</v>
      </c>
      <c r="J16" s="503">
        <v>4957</v>
      </c>
      <c r="K16" s="682">
        <v>4959</v>
      </c>
      <c r="L16" s="685">
        <v>25452</v>
      </c>
      <c r="M16" s="559">
        <v>23921</v>
      </c>
      <c r="N16" s="599">
        <v>5.855584339095666</v>
      </c>
      <c r="O16" s="641">
        <v>5.092239768048809</v>
      </c>
      <c r="P16" s="723">
        <f t="shared" si="1"/>
        <v>15</v>
      </c>
      <c r="Q16" s="709">
        <f t="shared" si="2"/>
        <v>-6.061250452346049</v>
      </c>
      <c r="R16" s="710">
        <f t="shared" si="3"/>
        <v>145.85339384031548</v>
      </c>
      <c r="S16" s="598">
        <f t="shared" si="4"/>
        <v>0.6563450419295173</v>
      </c>
      <c r="T16" s="512">
        <f t="shared" si="5"/>
        <v>0.5601919482397373</v>
      </c>
      <c r="U16" s="684" t="s">
        <v>65</v>
      </c>
    </row>
    <row r="17" spans="1:21" ht="8.25" customHeight="1">
      <c r="A17" s="679" t="s">
        <v>66</v>
      </c>
      <c r="B17" s="680">
        <v>5082.060310068715</v>
      </c>
      <c r="C17" s="681">
        <v>9117.535381429065</v>
      </c>
      <c r="D17" s="681">
        <v>12903.257707969751</v>
      </c>
      <c r="E17" s="681">
        <v>12585.059260146056</v>
      </c>
      <c r="F17" s="504">
        <v>11931.93907156673</v>
      </c>
      <c r="G17" s="505">
        <v>13441.377640578658</v>
      </c>
      <c r="H17" s="559">
        <v>11963.83714580426</v>
      </c>
      <c r="I17" s="557">
        <f t="shared" si="0"/>
        <v>33</v>
      </c>
      <c r="J17" s="503">
        <v>16521</v>
      </c>
      <c r="K17" s="682">
        <v>16481</v>
      </c>
      <c r="L17" s="683">
        <v>222065</v>
      </c>
      <c r="M17" s="559">
        <v>197176</v>
      </c>
      <c r="N17" s="599">
        <v>6.9891322479219715</v>
      </c>
      <c r="O17" s="641">
        <v>4.835549242526426</v>
      </c>
      <c r="P17" s="723">
        <f t="shared" si="1"/>
        <v>12</v>
      </c>
      <c r="Q17" s="709">
        <f t="shared" si="2"/>
        <v>-10.992478109638087</v>
      </c>
      <c r="R17" s="710">
        <f t="shared" si="3"/>
        <v>135.41312805952307</v>
      </c>
      <c r="S17" s="598">
        <f t="shared" si="4"/>
        <v>1.7180489914500632</v>
      </c>
      <c r="T17" s="512">
        <f t="shared" si="5"/>
        <v>1.3893834848397124</v>
      </c>
      <c r="U17" s="684" t="s">
        <v>66</v>
      </c>
    </row>
    <row r="18" spans="1:21" ht="8.25" customHeight="1">
      <c r="A18" s="679" t="s">
        <v>67</v>
      </c>
      <c r="B18" s="680">
        <v>2723.9950634696756</v>
      </c>
      <c r="C18" s="681">
        <v>6566.367001586462</v>
      </c>
      <c r="D18" s="681">
        <v>5611.174962425956</v>
      </c>
      <c r="E18" s="681">
        <v>7310.655372269282</v>
      </c>
      <c r="F18" s="504">
        <v>8886.465224387628</v>
      </c>
      <c r="G18" s="505">
        <v>5428.060448895645</v>
      </c>
      <c r="H18" s="559">
        <v>5503.9792542251635</v>
      </c>
      <c r="I18" s="557">
        <f t="shared" si="0"/>
        <v>16</v>
      </c>
      <c r="J18" s="503">
        <v>11183</v>
      </c>
      <c r="K18" s="682">
        <v>11183</v>
      </c>
      <c r="L18" s="685">
        <v>60702</v>
      </c>
      <c r="M18" s="559">
        <v>61551</v>
      </c>
      <c r="N18" s="599">
        <v>3.9186016411105222</v>
      </c>
      <c r="O18" s="641">
        <v>3.5559846162112136</v>
      </c>
      <c r="P18" s="723">
        <f t="shared" si="1"/>
        <v>8</v>
      </c>
      <c r="Q18" s="709">
        <f t="shared" si="2"/>
        <v>1.3986359592764717</v>
      </c>
      <c r="R18" s="710">
        <f t="shared" si="3"/>
        <v>102.05540487340296</v>
      </c>
      <c r="S18" s="598">
        <f t="shared" si="4"/>
        <v>0.693803420238825</v>
      </c>
      <c r="T18" s="512">
        <f t="shared" si="5"/>
        <v>0.6391877274426712</v>
      </c>
      <c r="U18" s="684" t="s">
        <v>67</v>
      </c>
    </row>
    <row r="19" spans="1:21" ht="8.25" customHeight="1">
      <c r="A19" s="679" t="s">
        <v>68</v>
      </c>
      <c r="B19" s="680">
        <v>2963.3370744481854</v>
      </c>
      <c r="C19" s="681">
        <v>6118.621851886528</v>
      </c>
      <c r="D19" s="681">
        <v>4505.757887838217</v>
      </c>
      <c r="E19" s="681">
        <v>5815.908880451894</v>
      </c>
      <c r="F19" s="504">
        <v>6387.759036144578</v>
      </c>
      <c r="G19" s="505">
        <v>6325.843761850588</v>
      </c>
      <c r="H19" s="559">
        <v>6150.768063720842</v>
      </c>
      <c r="I19" s="557">
        <f t="shared" si="0"/>
        <v>20</v>
      </c>
      <c r="J19" s="503">
        <v>10548</v>
      </c>
      <c r="K19" s="682">
        <v>10546</v>
      </c>
      <c r="L19" s="683">
        <v>66725</v>
      </c>
      <c r="M19" s="559">
        <v>64866</v>
      </c>
      <c r="N19" s="599">
        <v>5.920622399606741</v>
      </c>
      <c r="O19" s="641">
        <v>5.3442636457260555</v>
      </c>
      <c r="P19" s="723">
        <f t="shared" si="1"/>
        <v>19</v>
      </c>
      <c r="Q19" s="709">
        <f t="shared" si="2"/>
        <v>-2.7676260230386736</v>
      </c>
      <c r="R19" s="710">
        <f t="shared" si="3"/>
        <v>107.56221480022487</v>
      </c>
      <c r="S19" s="598">
        <f t="shared" si="4"/>
        <v>0.8085562198853747</v>
      </c>
      <c r="T19" s="512">
        <f t="shared" si="5"/>
        <v>0.7143005594831499</v>
      </c>
      <c r="U19" s="684" t="s">
        <v>68</v>
      </c>
    </row>
    <row r="20" spans="1:21" ht="8.25" customHeight="1">
      <c r="A20" s="679" t="s">
        <v>69</v>
      </c>
      <c r="B20" s="680">
        <v>1793.4315286624203</v>
      </c>
      <c r="C20" s="681">
        <v>2132.059710165983</v>
      </c>
      <c r="D20" s="681">
        <v>2057.1262234836076</v>
      </c>
      <c r="E20" s="681">
        <v>4924.637891603442</v>
      </c>
      <c r="F20" s="504">
        <v>4415.7266928537965</v>
      </c>
      <c r="G20" s="505">
        <v>3989.478614924513</v>
      </c>
      <c r="H20" s="559">
        <v>1132.3852385238524</v>
      </c>
      <c r="I20" s="557">
        <f t="shared" si="0"/>
        <v>1</v>
      </c>
      <c r="J20" s="503">
        <v>27753</v>
      </c>
      <c r="K20" s="682">
        <v>27775</v>
      </c>
      <c r="L20" s="685">
        <v>110720</v>
      </c>
      <c r="M20" s="559">
        <v>31452</v>
      </c>
      <c r="N20" s="599">
        <v>7.375531248750983</v>
      </c>
      <c r="O20" s="641">
        <v>2.2520277701402254</v>
      </c>
      <c r="P20" s="723">
        <f t="shared" si="1"/>
        <v>1</v>
      </c>
      <c r="Q20" s="709">
        <f t="shared" si="2"/>
        <v>-71.61570852171923</v>
      </c>
      <c r="R20" s="710">
        <f t="shared" si="3"/>
        <v>-36.859299035050995</v>
      </c>
      <c r="S20" s="598">
        <f t="shared" si="4"/>
        <v>0.509926876103124</v>
      </c>
      <c r="T20" s="512">
        <f t="shared" si="5"/>
        <v>0.13150608201258274</v>
      </c>
      <c r="U20" s="684" t="s">
        <v>69</v>
      </c>
    </row>
    <row r="21" spans="1:21" ht="8.25" customHeight="1">
      <c r="A21" s="679" t="s">
        <v>70</v>
      </c>
      <c r="B21" s="680">
        <v>2613.374748766673</v>
      </c>
      <c r="C21" s="681">
        <v>3536.6147180937483</v>
      </c>
      <c r="D21" s="681">
        <v>5265.818225477248</v>
      </c>
      <c r="E21" s="681">
        <v>11204.383496017726</v>
      </c>
      <c r="F21" s="504">
        <v>2633.3912210311996</v>
      </c>
      <c r="G21" s="505">
        <v>2837.0268327743174</v>
      </c>
      <c r="H21" s="559">
        <v>2831.5158777711204</v>
      </c>
      <c r="I21" s="557">
        <f t="shared" si="0"/>
        <v>6</v>
      </c>
      <c r="J21" s="503">
        <v>16696</v>
      </c>
      <c r="K21" s="682">
        <v>16690</v>
      </c>
      <c r="L21" s="685">
        <v>47367</v>
      </c>
      <c r="M21" s="559">
        <v>47258</v>
      </c>
      <c r="N21" s="599">
        <v>3.415605336671517</v>
      </c>
      <c r="O21" s="641">
        <v>2.5436067243191687</v>
      </c>
      <c r="P21" s="723">
        <f t="shared" si="1"/>
        <v>2</v>
      </c>
      <c r="Q21" s="709">
        <f t="shared" si="2"/>
        <v>-0.1942510708581465</v>
      </c>
      <c r="R21" s="710">
        <f t="shared" si="3"/>
        <v>8.34710479648564</v>
      </c>
      <c r="S21" s="598">
        <f t="shared" si="4"/>
        <v>0.36262288130719084</v>
      </c>
      <c r="T21" s="512">
        <f t="shared" si="5"/>
        <v>0.3288294006088422</v>
      </c>
      <c r="U21" s="684" t="s">
        <v>70</v>
      </c>
    </row>
    <row r="22" spans="1:21" ht="8.25" customHeight="1">
      <c r="A22" s="679" t="s">
        <v>71</v>
      </c>
      <c r="B22" s="680">
        <v>20999.72322169942</v>
      </c>
      <c r="C22" s="681">
        <v>32505.086609843274</v>
      </c>
      <c r="D22" s="681">
        <v>50027.800715661986</v>
      </c>
      <c r="E22" s="681">
        <v>52824.422843256376</v>
      </c>
      <c r="F22" s="504">
        <v>56796.244998461065</v>
      </c>
      <c r="G22" s="505">
        <v>60807.18452563709</v>
      </c>
      <c r="H22" s="559">
        <v>66435.88162762023</v>
      </c>
      <c r="I22" s="557">
        <f t="shared" si="0"/>
        <v>48</v>
      </c>
      <c r="J22" s="503">
        <v>3257</v>
      </c>
      <c r="K22" s="682">
        <v>3244</v>
      </c>
      <c r="L22" s="683">
        <v>198049</v>
      </c>
      <c r="M22" s="559">
        <v>215518</v>
      </c>
      <c r="N22" s="599">
        <v>6.807512947401601</v>
      </c>
      <c r="O22" s="641">
        <v>8.869115545252786</v>
      </c>
      <c r="P22" s="723">
        <f t="shared" si="1"/>
        <v>32</v>
      </c>
      <c r="Q22" s="709">
        <f t="shared" si="2"/>
        <v>9.256631672545222</v>
      </c>
      <c r="R22" s="710">
        <f t="shared" si="3"/>
        <v>216.3655107557358</v>
      </c>
      <c r="S22" s="598">
        <f t="shared" si="4"/>
        <v>7.772248116279487</v>
      </c>
      <c r="T22" s="512">
        <f t="shared" si="5"/>
        <v>7.715327081876329</v>
      </c>
      <c r="U22" s="684" t="s">
        <v>71</v>
      </c>
    </row>
    <row r="23" spans="1:21" ht="8.25" customHeight="1">
      <c r="A23" s="679" t="s">
        <v>72</v>
      </c>
      <c r="B23" s="680">
        <v>10182.095819812941</v>
      </c>
      <c r="C23" s="681">
        <v>14761.010964504738</v>
      </c>
      <c r="D23" s="681">
        <v>26354.7134935305</v>
      </c>
      <c r="E23" s="681">
        <v>7805.786686838124</v>
      </c>
      <c r="F23" s="504">
        <v>11638.8625592417</v>
      </c>
      <c r="G23" s="505">
        <v>10407.6179647527</v>
      </c>
      <c r="H23" s="559">
        <v>12985.057688670324</v>
      </c>
      <c r="I23" s="557">
        <f t="shared" si="0"/>
        <v>34</v>
      </c>
      <c r="J23" s="503">
        <v>5277</v>
      </c>
      <c r="K23" s="682">
        <v>5287</v>
      </c>
      <c r="L23" s="683">
        <v>54921</v>
      </c>
      <c r="M23" s="559">
        <v>68652</v>
      </c>
      <c r="N23" s="599">
        <v>3.545545747165616</v>
      </c>
      <c r="O23" s="641">
        <v>3.99870926706639</v>
      </c>
      <c r="P23" s="723">
        <f t="shared" si="1"/>
        <v>10</v>
      </c>
      <c r="Q23" s="709">
        <f t="shared" si="2"/>
        <v>24.764934038188123</v>
      </c>
      <c r="R23" s="710">
        <f t="shared" si="3"/>
        <v>27.52833914019164</v>
      </c>
      <c r="S23" s="598">
        <f t="shared" si="4"/>
        <v>1.3302801264775088</v>
      </c>
      <c r="T23" s="512">
        <f t="shared" si="5"/>
        <v>1.5079797963194916</v>
      </c>
      <c r="U23" s="684" t="s">
        <v>72</v>
      </c>
    </row>
    <row r="24" spans="1:21" ht="8.25" customHeight="1">
      <c r="A24" s="679" t="s">
        <v>73</v>
      </c>
      <c r="B24" s="680">
        <v>1407.9259907488436</v>
      </c>
      <c r="C24" s="681">
        <v>1799.2508486480158</v>
      </c>
      <c r="D24" s="681">
        <v>2115.37561432249</v>
      </c>
      <c r="E24" s="681">
        <v>1692.9005137786082</v>
      </c>
      <c r="F24" s="504">
        <v>3146.31884057971</v>
      </c>
      <c r="G24" s="505">
        <v>3136.3426992169507</v>
      </c>
      <c r="H24" s="559">
        <v>3436.024415524588</v>
      </c>
      <c r="I24" s="557">
        <f t="shared" si="0"/>
        <v>10</v>
      </c>
      <c r="J24" s="503">
        <v>8684</v>
      </c>
      <c r="K24" s="682">
        <v>8683</v>
      </c>
      <c r="L24" s="683">
        <v>27236</v>
      </c>
      <c r="M24" s="559">
        <v>29835</v>
      </c>
      <c r="N24" s="599">
        <v>4.589078949142033</v>
      </c>
      <c r="O24" s="641">
        <v>4.952689243027889</v>
      </c>
      <c r="P24" s="723">
        <f t="shared" si="1"/>
        <v>13</v>
      </c>
      <c r="Q24" s="709">
        <f t="shared" si="2"/>
        <v>9.555133001966238</v>
      </c>
      <c r="R24" s="710">
        <f t="shared" si="3"/>
        <v>144.04865299042072</v>
      </c>
      <c r="S24" s="598">
        <f t="shared" si="4"/>
        <v>0.400880814103775</v>
      </c>
      <c r="T24" s="512">
        <f t="shared" si="5"/>
        <v>0.399032143137298</v>
      </c>
      <c r="U24" s="684" t="s">
        <v>73</v>
      </c>
    </row>
    <row r="25" spans="1:21" ht="8.25" customHeight="1">
      <c r="A25" s="679" t="s">
        <v>74</v>
      </c>
      <c r="B25" s="680">
        <v>8367.718191377497</v>
      </c>
      <c r="C25" s="681">
        <v>17709.49837679338</v>
      </c>
      <c r="D25" s="681">
        <v>9499.066583696327</v>
      </c>
      <c r="E25" s="681">
        <v>8503.757850303717</v>
      </c>
      <c r="F25" s="504">
        <v>9945.88500563698</v>
      </c>
      <c r="G25" s="505">
        <v>10757.370313302517</v>
      </c>
      <c r="H25" s="559">
        <v>11736.490651325252</v>
      </c>
      <c r="I25" s="557">
        <f t="shared" si="0"/>
        <v>32</v>
      </c>
      <c r="J25" s="503">
        <v>9735</v>
      </c>
      <c r="K25" s="682">
        <v>9734</v>
      </c>
      <c r="L25" s="683">
        <v>104723</v>
      </c>
      <c r="M25" s="559">
        <v>114243</v>
      </c>
      <c r="N25" s="599">
        <v>4.253957911720716</v>
      </c>
      <c r="O25" s="641">
        <v>5.273237361456527</v>
      </c>
      <c r="P25" s="723">
        <f t="shared" si="1"/>
        <v>17</v>
      </c>
      <c r="Q25" s="709">
        <f t="shared" si="2"/>
        <v>9.10185583935842</v>
      </c>
      <c r="R25" s="710">
        <f t="shared" si="3"/>
        <v>40.25915288852703</v>
      </c>
      <c r="S25" s="598">
        <f t="shared" si="4"/>
        <v>1.374984745732402</v>
      </c>
      <c r="T25" s="512">
        <f t="shared" si="5"/>
        <v>1.362981297906224</v>
      </c>
      <c r="U25" s="684" t="s">
        <v>74</v>
      </c>
    </row>
    <row r="26" spans="1:21" ht="8.25" customHeight="1">
      <c r="A26" s="679" t="s">
        <v>75</v>
      </c>
      <c r="B26" s="680">
        <v>3328.6468794167968</v>
      </c>
      <c r="C26" s="681">
        <v>4670.981741993415</v>
      </c>
      <c r="D26" s="681">
        <v>5078.547805171377</v>
      </c>
      <c r="E26" s="681">
        <v>6340.6318660504585</v>
      </c>
      <c r="F26" s="504">
        <v>5498.135606118256</v>
      </c>
      <c r="G26" s="505">
        <v>9702.245486269156</v>
      </c>
      <c r="H26" s="559">
        <v>9888.763026733122</v>
      </c>
      <c r="I26" s="557">
        <f t="shared" si="0"/>
        <v>28</v>
      </c>
      <c r="J26" s="503">
        <v>13182</v>
      </c>
      <c r="K26" s="682">
        <v>13242</v>
      </c>
      <c r="L26" s="683">
        <v>127895</v>
      </c>
      <c r="M26" s="559">
        <v>130947</v>
      </c>
      <c r="N26" s="599">
        <v>8.814964659500925</v>
      </c>
      <c r="O26" s="641">
        <v>8.645449233643749</v>
      </c>
      <c r="P26" s="723">
        <f t="shared" si="1"/>
        <v>30</v>
      </c>
      <c r="Q26" s="709">
        <f t="shared" si="2"/>
        <v>1.9224162151733917</v>
      </c>
      <c r="R26" s="710">
        <f t="shared" si="3"/>
        <v>197.08056711818304</v>
      </c>
      <c r="S26" s="598">
        <f t="shared" si="4"/>
        <v>1.240120880330243</v>
      </c>
      <c r="T26" s="512">
        <f t="shared" si="5"/>
        <v>1.1484011247724948</v>
      </c>
      <c r="U26" s="684" t="s">
        <v>75</v>
      </c>
    </row>
    <row r="27" spans="1:21" ht="8.25" customHeight="1">
      <c r="A27" s="679" t="s">
        <v>76</v>
      </c>
      <c r="B27" s="680">
        <v>1798.9602995327537</v>
      </c>
      <c r="C27" s="681">
        <v>3085.9859828954272</v>
      </c>
      <c r="D27" s="681">
        <v>2994.1303676243438</v>
      </c>
      <c r="E27" s="681">
        <v>2023.8822549291863</v>
      </c>
      <c r="F27" s="504">
        <v>2052.5083921037235</v>
      </c>
      <c r="G27" s="505">
        <v>1989.2804337111877</v>
      </c>
      <c r="H27" s="559">
        <v>1990.4694041150797</v>
      </c>
      <c r="I27" s="557">
        <f t="shared" si="0"/>
        <v>4</v>
      </c>
      <c r="J27" s="503">
        <v>32464</v>
      </c>
      <c r="K27" s="682">
        <v>33681</v>
      </c>
      <c r="L27" s="683">
        <v>64580</v>
      </c>
      <c r="M27" s="559">
        <v>67041</v>
      </c>
      <c r="N27" s="599">
        <v>3.7925613413616457</v>
      </c>
      <c r="O27" s="641">
        <v>3.245065072168222</v>
      </c>
      <c r="P27" s="723">
        <f t="shared" si="1"/>
        <v>6</v>
      </c>
      <c r="Q27" s="709">
        <f t="shared" si="2"/>
        <v>0.05976886836783675</v>
      </c>
      <c r="R27" s="710">
        <f t="shared" si="3"/>
        <v>10.645543686098407</v>
      </c>
      <c r="S27" s="598">
        <f t="shared" si="4"/>
        <v>0.2542656961389947</v>
      </c>
      <c r="T27" s="512">
        <f t="shared" si="5"/>
        <v>0.23115705132496808</v>
      </c>
      <c r="U27" s="684" t="s">
        <v>76</v>
      </c>
    </row>
    <row r="28" spans="1:21" ht="8.25" customHeight="1">
      <c r="A28" s="679" t="s">
        <v>77</v>
      </c>
      <c r="B28" s="680">
        <v>1749.031383184812</v>
      </c>
      <c r="C28" s="681">
        <v>2546.6641140997413</v>
      </c>
      <c r="D28" s="681">
        <v>3095.3637391632114</v>
      </c>
      <c r="E28" s="681">
        <v>5003.076062639821</v>
      </c>
      <c r="F28" s="504">
        <v>4933.779080417659</v>
      </c>
      <c r="G28" s="505">
        <v>3919.620021921812</v>
      </c>
      <c r="H28" s="559">
        <v>6165.34008683068</v>
      </c>
      <c r="I28" s="557">
        <f t="shared" si="0"/>
        <v>21</v>
      </c>
      <c r="J28" s="503">
        <v>10948</v>
      </c>
      <c r="K28" s="682">
        <v>11056</v>
      </c>
      <c r="L28" s="685">
        <v>42912</v>
      </c>
      <c r="M28" s="559">
        <v>68164</v>
      </c>
      <c r="N28" s="599">
        <v>5.252991164222077</v>
      </c>
      <c r="O28" s="641">
        <v>6.671906520485839</v>
      </c>
      <c r="P28" s="723">
        <f t="shared" si="1"/>
        <v>22</v>
      </c>
      <c r="Q28" s="709">
        <f t="shared" si="2"/>
        <v>57.294330887915464</v>
      </c>
      <c r="R28" s="710">
        <f t="shared" si="3"/>
        <v>252.50025506141625</v>
      </c>
      <c r="S28" s="598">
        <f t="shared" si="4"/>
        <v>0.5009976957421708</v>
      </c>
      <c r="T28" s="512">
        <f t="shared" si="5"/>
        <v>0.715992836634934</v>
      </c>
      <c r="U28" s="684" t="s">
        <v>77</v>
      </c>
    </row>
    <row r="29" spans="1:21" ht="8.25" customHeight="1">
      <c r="A29" s="679" t="s">
        <v>78</v>
      </c>
      <c r="B29" s="680">
        <v>1084.1634738186463</v>
      </c>
      <c r="C29" s="681">
        <v>1000.3656307129797</v>
      </c>
      <c r="D29" s="681">
        <v>3039.2445425558008</v>
      </c>
      <c r="E29" s="681">
        <v>5401.804596080643</v>
      </c>
      <c r="F29" s="504">
        <v>14183.08493881013</v>
      </c>
      <c r="G29" s="505">
        <v>3856</v>
      </c>
      <c r="H29" s="559">
        <v>6992.686230248307</v>
      </c>
      <c r="I29" s="557">
        <f t="shared" si="0"/>
        <v>23</v>
      </c>
      <c r="J29" s="503">
        <v>10789</v>
      </c>
      <c r="K29" s="682">
        <v>11075</v>
      </c>
      <c r="L29" s="683">
        <v>41601</v>
      </c>
      <c r="M29" s="559">
        <v>77444</v>
      </c>
      <c r="N29" s="599">
        <v>8.220647953285711</v>
      </c>
      <c r="O29" s="641">
        <v>13.703773828630277</v>
      </c>
      <c r="P29" s="723">
        <f t="shared" si="1"/>
        <v>46</v>
      </c>
      <c r="Q29" s="709">
        <f t="shared" si="2"/>
        <v>81.34559725747684</v>
      </c>
      <c r="R29" s="710">
        <f t="shared" si="3"/>
        <v>544.9844879590557</v>
      </c>
      <c r="S29" s="598">
        <f t="shared" si="4"/>
        <v>0.4928659165881633</v>
      </c>
      <c r="T29" s="512">
        <f t="shared" si="5"/>
        <v>0.8120741401415946</v>
      </c>
      <c r="U29" s="684" t="s">
        <v>78</v>
      </c>
    </row>
    <row r="30" spans="1:21" ht="8.25" customHeight="1">
      <c r="A30" s="679" t="s">
        <v>79</v>
      </c>
      <c r="B30" s="680">
        <v>669.0717628705148</v>
      </c>
      <c r="C30" s="681">
        <v>1268.693815521727</v>
      </c>
      <c r="D30" s="681">
        <v>1492.9980213186952</v>
      </c>
      <c r="E30" s="681">
        <v>1701.7841755790969</v>
      </c>
      <c r="F30" s="504">
        <v>5346.751403559452</v>
      </c>
      <c r="G30" s="505">
        <v>4359.0919916268695</v>
      </c>
      <c r="H30" s="559">
        <v>3175.743907786757</v>
      </c>
      <c r="I30" s="557">
        <f t="shared" si="0"/>
        <v>8</v>
      </c>
      <c r="J30" s="503">
        <v>79779</v>
      </c>
      <c r="K30" s="682">
        <v>79815</v>
      </c>
      <c r="L30" s="685">
        <v>347764</v>
      </c>
      <c r="M30" s="559">
        <v>253472</v>
      </c>
      <c r="N30" s="599">
        <v>9.761821152670983</v>
      </c>
      <c r="O30" s="641">
        <v>7.93710736726344</v>
      </c>
      <c r="P30" s="723">
        <f t="shared" si="1"/>
        <v>28</v>
      </c>
      <c r="Q30" s="709">
        <f t="shared" si="2"/>
        <v>-27.146664629081883</v>
      </c>
      <c r="R30" s="710">
        <f t="shared" si="3"/>
        <v>374.6492206100406</v>
      </c>
      <c r="S30" s="598">
        <f t="shared" si="4"/>
        <v>0.5571700907534489</v>
      </c>
      <c r="T30" s="512">
        <f t="shared" si="5"/>
        <v>0.36880526571750116</v>
      </c>
      <c r="U30" s="684" t="s">
        <v>79</v>
      </c>
    </row>
    <row r="31" spans="1:21" ht="8.25" customHeight="1">
      <c r="A31" s="679" t="s">
        <v>80</v>
      </c>
      <c r="B31" s="680">
        <v>1068.4556407447974</v>
      </c>
      <c r="C31" s="681">
        <v>1656.1061467641484</v>
      </c>
      <c r="D31" s="681">
        <v>2553.6486486486483</v>
      </c>
      <c r="E31" s="681">
        <v>5362.346263008515</v>
      </c>
      <c r="F31" s="504">
        <v>2507.9000675219445</v>
      </c>
      <c r="G31" s="505">
        <v>1785.550303848751</v>
      </c>
      <c r="H31" s="559">
        <v>1761.57688672877</v>
      </c>
      <c r="I31" s="557">
        <f t="shared" si="0"/>
        <v>2</v>
      </c>
      <c r="J31" s="503">
        <v>7405</v>
      </c>
      <c r="K31" s="682">
        <v>7407</v>
      </c>
      <c r="L31" s="683">
        <v>13222</v>
      </c>
      <c r="M31" s="559">
        <v>13048</v>
      </c>
      <c r="N31" s="599">
        <v>3.7444846589975813</v>
      </c>
      <c r="O31" s="641">
        <v>3.2726689006160083</v>
      </c>
      <c r="P31" s="723">
        <f t="shared" si="1"/>
        <v>7</v>
      </c>
      <c r="Q31" s="709">
        <f t="shared" si="2"/>
        <v>-1.3426346526505728</v>
      </c>
      <c r="R31" s="710">
        <f t="shared" si="3"/>
        <v>64.87131702546048</v>
      </c>
      <c r="S31" s="598">
        <f t="shared" si="4"/>
        <v>0.22822533379685894</v>
      </c>
      <c r="T31" s="512">
        <f t="shared" si="5"/>
        <v>0.20457532176912444</v>
      </c>
      <c r="U31" s="684" t="s">
        <v>80</v>
      </c>
    </row>
    <row r="32" spans="1:21" ht="8.25" customHeight="1">
      <c r="A32" s="679" t="s">
        <v>81</v>
      </c>
      <c r="B32" s="680">
        <v>816.0808858931151</v>
      </c>
      <c r="C32" s="681">
        <v>1090.360859838537</v>
      </c>
      <c r="D32" s="686">
        <v>1030.9549304000777</v>
      </c>
      <c r="E32" s="681">
        <v>1909.506665369271</v>
      </c>
      <c r="F32" s="504">
        <v>4967.958706661472</v>
      </c>
      <c r="G32" s="505">
        <v>5031.98127925117</v>
      </c>
      <c r="H32" s="559">
        <v>5684.8899755501225</v>
      </c>
      <c r="I32" s="557">
        <f t="shared" si="0"/>
        <v>17</v>
      </c>
      <c r="J32" s="503">
        <v>10256</v>
      </c>
      <c r="K32" s="682">
        <v>10225</v>
      </c>
      <c r="L32" s="685">
        <v>51608</v>
      </c>
      <c r="M32" s="559">
        <v>58128</v>
      </c>
      <c r="N32" s="599">
        <v>8.426401243517901</v>
      </c>
      <c r="O32" s="641">
        <v>9.128685442912737</v>
      </c>
      <c r="P32" s="723">
        <f t="shared" si="1"/>
        <v>35</v>
      </c>
      <c r="Q32" s="709">
        <f t="shared" si="2"/>
        <v>12.975181346384387</v>
      </c>
      <c r="R32" s="710">
        <f t="shared" si="3"/>
        <v>596.6086418417466</v>
      </c>
      <c r="S32" s="598">
        <f t="shared" si="4"/>
        <v>0.6431774028663398</v>
      </c>
      <c r="T32" s="512">
        <f t="shared" si="5"/>
        <v>0.6601972384696152</v>
      </c>
      <c r="U32" s="684" t="s">
        <v>81</v>
      </c>
    </row>
    <row r="33" spans="1:21" ht="8.25" customHeight="1">
      <c r="A33" s="679" t="s">
        <v>82</v>
      </c>
      <c r="B33" s="680">
        <v>3128.467485220555</v>
      </c>
      <c r="C33" s="681">
        <v>16464.2152023692</v>
      </c>
      <c r="D33" s="681">
        <v>5195.024875621891</v>
      </c>
      <c r="E33" s="681">
        <v>7449.78818838774</v>
      </c>
      <c r="F33" s="504">
        <v>10373.845405930968</v>
      </c>
      <c r="G33" s="505">
        <v>10658.841158841158</v>
      </c>
      <c r="H33" s="559">
        <v>13071.553228621291</v>
      </c>
      <c r="I33" s="557">
        <f t="shared" si="0"/>
        <v>35</v>
      </c>
      <c r="J33" s="503">
        <v>4004</v>
      </c>
      <c r="K33" s="682">
        <v>4011</v>
      </c>
      <c r="L33" s="683">
        <v>42678</v>
      </c>
      <c r="M33" s="559">
        <v>52430</v>
      </c>
      <c r="N33" s="599">
        <v>12.086044891509355</v>
      </c>
      <c r="O33" s="641">
        <v>10.686412989199447</v>
      </c>
      <c r="P33" s="723">
        <f t="shared" si="1"/>
        <v>40</v>
      </c>
      <c r="Q33" s="709">
        <f t="shared" si="2"/>
        <v>22.635782200196008</v>
      </c>
      <c r="R33" s="710">
        <f t="shared" si="3"/>
        <v>317.8260854675226</v>
      </c>
      <c r="S33" s="598">
        <f t="shared" si="4"/>
        <v>1.3623909537136638</v>
      </c>
      <c r="T33" s="512">
        <f t="shared" si="5"/>
        <v>1.5180246902156203</v>
      </c>
      <c r="U33" s="684" t="s">
        <v>82</v>
      </c>
    </row>
    <row r="34" spans="1:21" ht="8.25" customHeight="1">
      <c r="A34" s="679" t="s">
        <v>83</v>
      </c>
      <c r="B34" s="680">
        <v>32457.53078623303</v>
      </c>
      <c r="C34" s="681">
        <v>62478.274363749224</v>
      </c>
      <c r="D34" s="681">
        <v>59937.27161997564</v>
      </c>
      <c r="E34" s="681">
        <v>76476.36146020348</v>
      </c>
      <c r="F34" s="504">
        <v>80433.68928694454</v>
      </c>
      <c r="G34" s="505">
        <v>68351.68616655197</v>
      </c>
      <c r="H34" s="559">
        <v>71720.02748196496</v>
      </c>
      <c r="I34" s="557">
        <f t="shared" si="0"/>
        <v>50</v>
      </c>
      <c r="J34" s="503">
        <v>2906</v>
      </c>
      <c r="K34" s="682">
        <v>2911</v>
      </c>
      <c r="L34" s="683">
        <v>198630</v>
      </c>
      <c r="M34" s="559">
        <v>208777</v>
      </c>
      <c r="N34" s="599">
        <v>2.895706036635208</v>
      </c>
      <c r="O34" s="641">
        <v>3.899548663435612</v>
      </c>
      <c r="P34" s="723">
        <f t="shared" si="1"/>
        <v>9</v>
      </c>
      <c r="Q34" s="709">
        <f t="shared" si="2"/>
        <v>4.927956432860174</v>
      </c>
      <c r="R34" s="710">
        <f t="shared" si="3"/>
        <v>120.9657535390377</v>
      </c>
      <c r="S34" s="598">
        <f t="shared" si="4"/>
        <v>8.736570656852727</v>
      </c>
      <c r="T34" s="512">
        <f t="shared" si="5"/>
        <v>8.328985132553285</v>
      </c>
      <c r="U34" s="684" t="s">
        <v>83</v>
      </c>
    </row>
    <row r="35" spans="1:21" ht="8.25" customHeight="1">
      <c r="A35" s="679" t="s">
        <v>84</v>
      </c>
      <c r="B35" s="680">
        <v>3407.544736417862</v>
      </c>
      <c r="C35" s="681">
        <v>3684.404901796206</v>
      </c>
      <c r="D35" s="681">
        <v>4424.84115240665</v>
      </c>
      <c r="E35" s="681">
        <v>7166.854078366923</v>
      </c>
      <c r="F35" s="504">
        <v>4115.435247655093</v>
      </c>
      <c r="G35" s="505">
        <v>11466.202376075378</v>
      </c>
      <c r="H35" s="559">
        <v>6047.915472192645</v>
      </c>
      <c r="I35" s="557">
        <f t="shared" si="0"/>
        <v>19</v>
      </c>
      <c r="J35" s="503">
        <v>12205</v>
      </c>
      <c r="K35" s="682">
        <v>12209</v>
      </c>
      <c r="L35" s="685">
        <v>139945</v>
      </c>
      <c r="M35" s="559">
        <v>73839</v>
      </c>
      <c r="N35" s="599">
        <v>16.966649854999368</v>
      </c>
      <c r="O35" s="641">
        <v>8.946982594102714</v>
      </c>
      <c r="P35" s="723">
        <f t="shared" si="1"/>
        <v>34</v>
      </c>
      <c r="Q35" s="709">
        <f t="shared" si="2"/>
        <v>-47.25441542169335</v>
      </c>
      <c r="R35" s="710">
        <f t="shared" si="3"/>
        <v>77.48601823348147</v>
      </c>
      <c r="S35" s="598">
        <f t="shared" si="4"/>
        <v>1.4655861887629065</v>
      </c>
      <c r="T35" s="512">
        <f t="shared" si="5"/>
        <v>0.7023560896361696</v>
      </c>
      <c r="U35" s="684" t="s">
        <v>84</v>
      </c>
    </row>
    <row r="36" spans="1:21" ht="8.25" customHeight="1">
      <c r="A36" s="679" t="s">
        <v>85</v>
      </c>
      <c r="B36" s="680">
        <v>4215.705190044376</v>
      </c>
      <c r="C36" s="681">
        <v>2446.168582375479</v>
      </c>
      <c r="D36" s="681">
        <v>4007.205157375806</v>
      </c>
      <c r="E36" s="681">
        <v>8070.69271758437</v>
      </c>
      <c r="F36" s="504">
        <v>20510.426849136526</v>
      </c>
      <c r="G36" s="505">
        <v>7684.228301249578</v>
      </c>
      <c r="H36" s="559">
        <v>21432.88873881479</v>
      </c>
      <c r="I36" s="557">
        <f aca="true" t="shared" si="6" ref="I36:I53">RANK(H36,H$4:H$53,1)</f>
        <v>43</v>
      </c>
      <c r="J36" s="503">
        <v>5922</v>
      </c>
      <c r="K36" s="682">
        <v>5923</v>
      </c>
      <c r="L36" s="683">
        <v>45506</v>
      </c>
      <c r="M36" s="559">
        <v>126947</v>
      </c>
      <c r="N36" s="599">
        <v>5.761091804503187</v>
      </c>
      <c r="O36" s="641">
        <v>13.059316105670316</v>
      </c>
      <c r="P36" s="723">
        <f aca="true" t="shared" si="7" ref="P36:P53">RANK(O36,O$4:O$53,1)</f>
        <v>44</v>
      </c>
      <c r="Q36" s="709">
        <f aca="true" t="shared" si="8" ref="Q36:Q53">(H36-G36)*100/G36</f>
        <v>178.9205096278758</v>
      </c>
      <c r="R36" s="710">
        <f aca="true" t="shared" si="9" ref="R36:R53">(H36-$B36)*100/$B36</f>
        <v>408.4057772690025</v>
      </c>
      <c r="S36" s="598">
        <f aca="true" t="shared" si="10" ref="S36:S53">G36/G$55</f>
        <v>0.9821821122842527</v>
      </c>
      <c r="T36" s="512">
        <f aca="true" t="shared" si="11" ref="T36:T53">H36/H$55</f>
        <v>2.489042711230794</v>
      </c>
      <c r="U36" s="684" t="s">
        <v>85</v>
      </c>
    </row>
    <row r="37" spans="1:21" ht="8.25" customHeight="1">
      <c r="A37" s="679" t="s">
        <v>86</v>
      </c>
      <c r="B37" s="680">
        <v>7184.030742954739</v>
      </c>
      <c r="C37" s="681">
        <v>16373.419654308922</v>
      </c>
      <c r="D37" s="681">
        <v>25091.026112541374</v>
      </c>
      <c r="E37" s="681">
        <v>14061.348944993291</v>
      </c>
      <c r="F37" s="504">
        <v>16851.78582797479</v>
      </c>
      <c r="G37" s="505">
        <v>18686.763863245687</v>
      </c>
      <c r="H37" s="559">
        <v>20983.73475132937</v>
      </c>
      <c r="I37" s="557">
        <f t="shared" si="6"/>
        <v>42</v>
      </c>
      <c r="J37" s="503">
        <v>15707</v>
      </c>
      <c r="K37" s="682">
        <v>15985</v>
      </c>
      <c r="L37" s="683">
        <v>293513</v>
      </c>
      <c r="M37" s="559">
        <v>335425</v>
      </c>
      <c r="N37" s="599">
        <v>3.3803427780649313</v>
      </c>
      <c r="O37" s="641">
        <v>6.823836130257978</v>
      </c>
      <c r="P37" s="723">
        <f t="shared" si="7"/>
        <v>24</v>
      </c>
      <c r="Q37" s="709">
        <f t="shared" si="8"/>
        <v>12.291967217510102</v>
      </c>
      <c r="R37" s="710">
        <f t="shared" si="9"/>
        <v>192.0885990348493</v>
      </c>
      <c r="S37" s="598">
        <f t="shared" si="10"/>
        <v>2.3885033712461494</v>
      </c>
      <c r="T37" s="512">
        <f t="shared" si="11"/>
        <v>2.436881592289034</v>
      </c>
      <c r="U37" s="684" t="s">
        <v>86</v>
      </c>
    </row>
    <row r="38" spans="1:21" ht="8.25" customHeight="1">
      <c r="A38" s="679" t="s">
        <v>87</v>
      </c>
      <c r="B38" s="680">
        <v>6125.809801691311</v>
      </c>
      <c r="C38" s="681">
        <v>9992.050331642606</v>
      </c>
      <c r="D38" s="681">
        <v>6609.861971418817</v>
      </c>
      <c r="E38" s="681">
        <v>7593.644294107175</v>
      </c>
      <c r="F38" s="504">
        <v>8402.11781455775</v>
      </c>
      <c r="G38" s="505">
        <v>7522.550198121188</v>
      </c>
      <c r="H38" s="559">
        <v>8693.915756630266</v>
      </c>
      <c r="I38" s="557">
        <f t="shared" si="6"/>
        <v>26</v>
      </c>
      <c r="J38" s="503">
        <v>22461</v>
      </c>
      <c r="K38" s="682">
        <v>22435</v>
      </c>
      <c r="L38" s="683">
        <v>168964</v>
      </c>
      <c r="M38" s="559">
        <v>195048</v>
      </c>
      <c r="N38" s="599">
        <v>6.123896512368376</v>
      </c>
      <c r="O38" s="641">
        <v>6.683140837715709</v>
      </c>
      <c r="P38" s="723">
        <f t="shared" si="7"/>
        <v>23</v>
      </c>
      <c r="Q38" s="709">
        <f t="shared" si="8"/>
        <v>15.571389059013983</v>
      </c>
      <c r="R38" s="710">
        <f t="shared" si="9"/>
        <v>41.92271778059305</v>
      </c>
      <c r="S38" s="598">
        <f t="shared" si="10"/>
        <v>0.9615167527171858</v>
      </c>
      <c r="T38" s="512">
        <f t="shared" si="11"/>
        <v>1.0096412065493583</v>
      </c>
      <c r="U38" s="684" t="s">
        <v>87</v>
      </c>
    </row>
    <row r="39" spans="1:21" ht="8.25" customHeight="1">
      <c r="A39" s="679" t="s">
        <v>88</v>
      </c>
      <c r="B39" s="680">
        <v>3613.893995098039</v>
      </c>
      <c r="C39" s="681">
        <v>7028.384615384615</v>
      </c>
      <c r="D39" s="681">
        <v>4425.695768204347</v>
      </c>
      <c r="E39" s="681">
        <v>5114.012833905387</v>
      </c>
      <c r="F39" s="504">
        <v>5103.391603167488</v>
      </c>
      <c r="G39" s="505">
        <v>6951.751437747404</v>
      </c>
      <c r="H39" s="559">
        <v>7301.919199462325</v>
      </c>
      <c r="I39" s="557">
        <f t="shared" si="6"/>
        <v>24</v>
      </c>
      <c r="J39" s="503">
        <v>13389</v>
      </c>
      <c r="K39" s="682">
        <v>13391</v>
      </c>
      <c r="L39" s="685">
        <v>93077</v>
      </c>
      <c r="M39" s="559">
        <v>97780</v>
      </c>
      <c r="N39" s="599">
        <v>9.793403864668221</v>
      </c>
      <c r="O39" s="641">
        <v>5.018827017283078</v>
      </c>
      <c r="P39" s="723">
        <f t="shared" si="7"/>
        <v>14</v>
      </c>
      <c r="Q39" s="709">
        <f t="shared" si="8"/>
        <v>5.037115680136956</v>
      </c>
      <c r="R39" s="710">
        <f t="shared" si="9"/>
        <v>102.05128344569044</v>
      </c>
      <c r="S39" s="598">
        <f t="shared" si="10"/>
        <v>0.888558439901052</v>
      </c>
      <c r="T39" s="512">
        <f t="shared" si="11"/>
        <v>0.8479859613372367</v>
      </c>
      <c r="U39" s="684" t="s">
        <v>88</v>
      </c>
    </row>
    <row r="40" spans="1:21" ht="8.25" customHeight="1">
      <c r="A40" s="679" t="s">
        <v>89</v>
      </c>
      <c r="B40" s="680">
        <v>2975.773765659543</v>
      </c>
      <c r="C40" s="681">
        <v>3021.6322517207473</v>
      </c>
      <c r="D40" s="681">
        <v>7048.85290148448</v>
      </c>
      <c r="E40" s="681">
        <v>10045.388349514564</v>
      </c>
      <c r="F40" s="504">
        <v>4952.295081967213</v>
      </c>
      <c r="G40" s="505">
        <v>6095.068379610443</v>
      </c>
      <c r="H40" s="559">
        <v>8941.400745959387</v>
      </c>
      <c r="I40" s="557">
        <f t="shared" si="6"/>
        <v>27</v>
      </c>
      <c r="J40" s="503">
        <v>12065</v>
      </c>
      <c r="K40" s="682">
        <v>12065</v>
      </c>
      <c r="L40" s="685">
        <v>73537</v>
      </c>
      <c r="M40" s="559">
        <v>107878</v>
      </c>
      <c r="N40" s="599">
        <v>6.617705288620754</v>
      </c>
      <c r="O40" s="641">
        <v>10.389487816106122</v>
      </c>
      <c r="P40" s="723">
        <f t="shared" si="7"/>
        <v>38</v>
      </c>
      <c r="Q40" s="709">
        <f t="shared" si="8"/>
        <v>46.69894066932294</v>
      </c>
      <c r="R40" s="710">
        <f t="shared" si="9"/>
        <v>200.47313573172912</v>
      </c>
      <c r="S40" s="598">
        <f t="shared" si="10"/>
        <v>0.7790589895187324</v>
      </c>
      <c r="T40" s="512">
        <f t="shared" si="11"/>
        <v>1.0383821157350204</v>
      </c>
      <c r="U40" s="684" t="s">
        <v>89</v>
      </c>
    </row>
    <row r="41" spans="1:21" ht="8.25" customHeight="1">
      <c r="A41" s="679" t="s">
        <v>90</v>
      </c>
      <c r="B41" s="680">
        <v>1674.0681818181818</v>
      </c>
      <c r="C41" s="681">
        <v>1675.9989249238488</v>
      </c>
      <c r="D41" s="681">
        <v>2227.0682131633093</v>
      </c>
      <c r="E41" s="681">
        <v>4090.679232272152</v>
      </c>
      <c r="F41" s="504">
        <v>6508.755313250786</v>
      </c>
      <c r="G41" s="505">
        <v>7260.240741168588</v>
      </c>
      <c r="H41" s="559">
        <v>10675.116219904248</v>
      </c>
      <c r="I41" s="557">
        <f t="shared" si="6"/>
        <v>30</v>
      </c>
      <c r="J41" s="503">
        <v>43283</v>
      </c>
      <c r="K41" s="682">
        <v>43237</v>
      </c>
      <c r="L41" s="683">
        <v>314245</v>
      </c>
      <c r="M41" s="559">
        <v>461560</v>
      </c>
      <c r="N41" s="599">
        <v>7.2199184233882665</v>
      </c>
      <c r="O41" s="641">
        <v>8.694648051926768</v>
      </c>
      <c r="P41" s="723">
        <f t="shared" si="7"/>
        <v>31</v>
      </c>
      <c r="Q41" s="709">
        <f t="shared" si="8"/>
        <v>47.0352926366738</v>
      </c>
      <c r="R41" s="710">
        <f t="shared" si="9"/>
        <v>537.6751159746764</v>
      </c>
      <c r="S41" s="598">
        <f t="shared" si="10"/>
        <v>0.9279889023720908</v>
      </c>
      <c r="T41" s="512">
        <f t="shared" si="11"/>
        <v>1.2397218378955495</v>
      </c>
      <c r="U41" s="684" t="s">
        <v>90</v>
      </c>
    </row>
    <row r="42" spans="1:21" ht="8.25" customHeight="1">
      <c r="A42" s="679" t="s">
        <v>91</v>
      </c>
      <c r="B42" s="680">
        <v>3048.6680327868853</v>
      </c>
      <c r="C42" s="681">
        <v>8716.666666666666</v>
      </c>
      <c r="D42" s="681">
        <v>6781.305114638448</v>
      </c>
      <c r="E42" s="681">
        <v>16064.157399486741</v>
      </c>
      <c r="F42" s="504">
        <v>27168.014375561546</v>
      </c>
      <c r="G42" s="505">
        <v>24480.943738656988</v>
      </c>
      <c r="H42" s="559">
        <v>21794.384057971016</v>
      </c>
      <c r="I42" s="557">
        <f t="shared" si="6"/>
        <v>44</v>
      </c>
      <c r="J42" s="503">
        <v>1102</v>
      </c>
      <c r="K42" s="682">
        <v>1104</v>
      </c>
      <c r="L42" s="683">
        <v>26978</v>
      </c>
      <c r="M42" s="559">
        <v>24061</v>
      </c>
      <c r="N42" s="599">
        <v>6.779431018321904</v>
      </c>
      <c r="O42" s="641">
        <v>5.109957206417976</v>
      </c>
      <c r="P42" s="723">
        <f t="shared" si="7"/>
        <v>16</v>
      </c>
      <c r="Q42" s="709">
        <f t="shared" si="8"/>
        <v>-10.974085433004452</v>
      </c>
      <c r="R42" s="710">
        <f t="shared" si="9"/>
        <v>614.882165705922</v>
      </c>
      <c r="S42" s="598">
        <f t="shared" si="10"/>
        <v>3.1291034166743863</v>
      </c>
      <c r="T42" s="512">
        <f t="shared" si="11"/>
        <v>2.5310238599342987</v>
      </c>
      <c r="U42" s="684" t="s">
        <v>91</v>
      </c>
    </row>
    <row r="43" spans="1:21" ht="8.25" customHeight="1">
      <c r="A43" s="679" t="s">
        <v>92</v>
      </c>
      <c r="B43" s="680">
        <v>558.4560464078536</v>
      </c>
      <c r="C43" s="681">
        <v>1183.0555020235113</v>
      </c>
      <c r="D43" s="687">
        <v>1304.8066775400557</v>
      </c>
      <c r="E43" s="681">
        <v>1437.9299599702772</v>
      </c>
      <c r="F43" s="504">
        <v>2128.130767202742</v>
      </c>
      <c r="G43" s="505">
        <v>2060.5309989899474</v>
      </c>
      <c r="H43" s="559">
        <v>2424.1128276591144</v>
      </c>
      <c r="I43" s="557">
        <f t="shared" si="6"/>
        <v>5</v>
      </c>
      <c r="J43" s="503">
        <v>41582</v>
      </c>
      <c r="K43" s="682">
        <v>41621</v>
      </c>
      <c r="L43" s="683">
        <v>85681</v>
      </c>
      <c r="M43" s="559">
        <v>100894</v>
      </c>
      <c r="N43" s="599">
        <v>6.591272051424861</v>
      </c>
      <c r="O43" s="641">
        <v>7.2233020829977415</v>
      </c>
      <c r="P43" s="723">
        <f t="shared" si="7"/>
        <v>25</v>
      </c>
      <c r="Q43" s="709">
        <f t="shared" si="8"/>
        <v>17.645055029377925</v>
      </c>
      <c r="R43" s="710">
        <f t="shared" si="9"/>
        <v>334.07405887207955</v>
      </c>
      <c r="S43" s="598">
        <f t="shared" si="10"/>
        <v>0.26337279550713283</v>
      </c>
      <c r="T43" s="512">
        <f t="shared" si="11"/>
        <v>0.2815168985578211</v>
      </c>
      <c r="U43" s="684" t="s">
        <v>92</v>
      </c>
    </row>
    <row r="44" spans="1:21" ht="8.25" customHeight="1">
      <c r="A44" s="679" t="s">
        <v>93</v>
      </c>
      <c r="B44" s="680">
        <v>1796.7325227963527</v>
      </c>
      <c r="C44" s="681">
        <v>2279.638690252164</v>
      </c>
      <c r="D44" s="681">
        <v>2285.1880081300815</v>
      </c>
      <c r="E44" s="681">
        <v>3219.689251146205</v>
      </c>
      <c r="F44" s="504">
        <v>5510.723692462059</v>
      </c>
      <c r="G44" s="505">
        <v>5840.009952724558</v>
      </c>
      <c r="H44" s="559">
        <v>6028.606507059546</v>
      </c>
      <c r="I44" s="557">
        <f t="shared" si="6"/>
        <v>18</v>
      </c>
      <c r="J44" s="503">
        <v>8038</v>
      </c>
      <c r="K44" s="682">
        <v>8145</v>
      </c>
      <c r="L44" s="683">
        <v>46942</v>
      </c>
      <c r="M44" s="559">
        <v>49103</v>
      </c>
      <c r="N44" s="599">
        <v>10.576691263448431</v>
      </c>
      <c r="O44" s="641">
        <v>10.694559393648996</v>
      </c>
      <c r="P44" s="723">
        <f t="shared" si="7"/>
        <v>41</v>
      </c>
      <c r="Q44" s="709">
        <f t="shared" si="8"/>
        <v>3.2293875500503386</v>
      </c>
      <c r="R44" s="710">
        <f t="shared" si="9"/>
        <v>235.53166264708656</v>
      </c>
      <c r="S44" s="598">
        <f t="shared" si="10"/>
        <v>0.7464579507867183</v>
      </c>
      <c r="T44" s="512">
        <f t="shared" si="11"/>
        <v>0.7001137022701159</v>
      </c>
      <c r="U44" s="684" t="s">
        <v>93</v>
      </c>
    </row>
    <row r="45" spans="1:21" ht="8.25" customHeight="1">
      <c r="A45" s="679" t="s">
        <v>94</v>
      </c>
      <c r="B45" s="680">
        <v>1683.6451526273386</v>
      </c>
      <c r="C45" s="681">
        <v>5122.523641885829</v>
      </c>
      <c r="D45" s="681">
        <v>5976.276982261167</v>
      </c>
      <c r="E45" s="681">
        <v>7426.1497846324855</v>
      </c>
      <c r="F45" s="504">
        <v>8964.687784071044</v>
      </c>
      <c r="G45" s="505">
        <v>10579.608839935043</v>
      </c>
      <c r="H45" s="559">
        <v>10150.948719757353</v>
      </c>
      <c r="I45" s="557">
        <f t="shared" si="6"/>
        <v>29</v>
      </c>
      <c r="J45" s="503">
        <v>14163</v>
      </c>
      <c r="K45" s="682">
        <v>14177</v>
      </c>
      <c r="L45" s="683">
        <v>149839</v>
      </c>
      <c r="M45" s="559">
        <v>143910</v>
      </c>
      <c r="N45" s="599">
        <v>10.735613687282324</v>
      </c>
      <c r="O45" s="641">
        <v>10.603143587827937</v>
      </c>
      <c r="P45" s="723">
        <f t="shared" si="7"/>
        <v>39</v>
      </c>
      <c r="Q45" s="709">
        <f t="shared" si="8"/>
        <v>-4.051757741360144</v>
      </c>
      <c r="R45" s="710">
        <f t="shared" si="9"/>
        <v>502.91497314126633</v>
      </c>
      <c r="S45" s="598">
        <f t="shared" si="10"/>
        <v>1.3522636431635944</v>
      </c>
      <c r="T45" s="512">
        <f t="shared" si="11"/>
        <v>1.1788492550345213</v>
      </c>
      <c r="U45" s="684" t="s">
        <v>94</v>
      </c>
    </row>
    <row r="46" spans="1:21" ht="8.25" customHeight="1">
      <c r="A46" s="679" t="s">
        <v>95</v>
      </c>
      <c r="B46" s="680">
        <v>1605.713245997089</v>
      </c>
      <c r="C46" s="681">
        <v>4360.974782018483</v>
      </c>
      <c r="D46" s="681">
        <v>5430.701206692236</v>
      </c>
      <c r="E46" s="681">
        <v>4554.878664043186</v>
      </c>
      <c r="F46" s="504">
        <v>3040.352155129107</v>
      </c>
      <c r="G46" s="505">
        <v>3146.7527086916675</v>
      </c>
      <c r="H46" s="559">
        <v>3377.285478134549</v>
      </c>
      <c r="I46" s="557">
        <f t="shared" si="6"/>
        <v>9</v>
      </c>
      <c r="J46" s="503">
        <v>79651</v>
      </c>
      <c r="K46" s="682">
        <v>79852</v>
      </c>
      <c r="L46" s="683">
        <v>250642</v>
      </c>
      <c r="M46" s="559">
        <v>269683</v>
      </c>
      <c r="N46" s="599">
        <v>2.962451136907197</v>
      </c>
      <c r="O46" s="641">
        <v>3.056298712477092</v>
      </c>
      <c r="P46" s="723">
        <f t="shared" si="7"/>
        <v>4</v>
      </c>
      <c r="Q46" s="709">
        <f t="shared" si="8"/>
        <v>7.326052943598821</v>
      </c>
      <c r="R46" s="710">
        <f t="shared" si="9"/>
        <v>110.32930297821507</v>
      </c>
      <c r="S46" s="598">
        <f t="shared" si="10"/>
        <v>0.4022113999080924</v>
      </c>
      <c r="T46" s="512">
        <f t="shared" si="11"/>
        <v>0.39221067703640117</v>
      </c>
      <c r="U46" s="684" t="s">
        <v>95</v>
      </c>
    </row>
    <row r="47" spans="1:21" ht="8.25" customHeight="1">
      <c r="A47" s="679" t="s">
        <v>96</v>
      </c>
      <c r="B47" s="680">
        <v>2440.1862464183378</v>
      </c>
      <c r="C47" s="681">
        <v>3911.977908180877</v>
      </c>
      <c r="D47" s="681">
        <v>5705.628453038674</v>
      </c>
      <c r="E47" s="681">
        <v>11347.90059982862</v>
      </c>
      <c r="F47" s="504">
        <v>12358.895705521472</v>
      </c>
      <c r="G47" s="505">
        <v>15336.912065439672</v>
      </c>
      <c r="H47" s="559">
        <v>22122.94801641587</v>
      </c>
      <c r="I47" s="557">
        <f t="shared" si="6"/>
        <v>45</v>
      </c>
      <c r="J47" s="503">
        <v>5868</v>
      </c>
      <c r="K47" s="682">
        <v>5848</v>
      </c>
      <c r="L47" s="683">
        <v>89997</v>
      </c>
      <c r="M47" s="559">
        <v>129375</v>
      </c>
      <c r="N47" s="599">
        <v>10.787954487698924</v>
      </c>
      <c r="O47" s="641">
        <v>13.34377800904128</v>
      </c>
      <c r="P47" s="723">
        <f t="shared" si="7"/>
        <v>45</v>
      </c>
      <c r="Q47" s="709">
        <f t="shared" si="8"/>
        <v>44.24642928134086</v>
      </c>
      <c r="R47" s="710">
        <f t="shared" si="9"/>
        <v>806.6089954767814</v>
      </c>
      <c r="S47" s="598">
        <f t="shared" si="10"/>
        <v>1.9603322673145707</v>
      </c>
      <c r="T47" s="512">
        <f t="shared" si="11"/>
        <v>2.569180626196947</v>
      </c>
      <c r="U47" s="684" t="s">
        <v>96</v>
      </c>
    </row>
    <row r="48" spans="1:21" ht="8.25" customHeight="1">
      <c r="A48" s="679" t="s">
        <v>97</v>
      </c>
      <c r="B48" s="680">
        <v>1062.2102150341352</v>
      </c>
      <c r="C48" s="681">
        <v>1860.3168366344592</v>
      </c>
      <c r="D48" s="681">
        <v>2770.2107498201344</v>
      </c>
      <c r="E48" s="681">
        <v>3225.9346278764424</v>
      </c>
      <c r="F48" s="504">
        <v>3293.2793409687342</v>
      </c>
      <c r="G48" s="505">
        <v>3113.0882454564303</v>
      </c>
      <c r="H48" s="559">
        <v>3800.017389792192</v>
      </c>
      <c r="I48" s="557">
        <f t="shared" si="6"/>
        <v>11</v>
      </c>
      <c r="J48" s="503">
        <v>57884</v>
      </c>
      <c r="K48" s="682">
        <v>57505</v>
      </c>
      <c r="L48" s="685">
        <v>180198</v>
      </c>
      <c r="M48" s="559">
        <v>218520</v>
      </c>
      <c r="N48" s="599">
        <v>5.8113296385938495</v>
      </c>
      <c r="O48" s="641">
        <v>7.710906634936632</v>
      </c>
      <c r="P48" s="723">
        <f t="shared" si="7"/>
        <v>26</v>
      </c>
      <c r="Q48" s="709">
        <f t="shared" si="8"/>
        <v>22.065842346047802</v>
      </c>
      <c r="R48" s="710">
        <f t="shared" si="9"/>
        <v>257.74626679428746</v>
      </c>
      <c r="S48" s="598">
        <f t="shared" si="10"/>
        <v>0.39790847809043584</v>
      </c>
      <c r="T48" s="512">
        <f t="shared" si="11"/>
        <v>0.44130334934662474</v>
      </c>
      <c r="U48" s="684" t="s">
        <v>97</v>
      </c>
    </row>
    <row r="49" spans="1:21" ht="8.25" customHeight="1">
      <c r="A49" s="679" t="s">
        <v>98</v>
      </c>
      <c r="B49" s="680">
        <v>1949.4079655543594</v>
      </c>
      <c r="C49" s="681">
        <v>4485.440340909091</v>
      </c>
      <c r="D49" s="681">
        <v>6986.257928118393</v>
      </c>
      <c r="E49" s="681">
        <v>10332.160450387051</v>
      </c>
      <c r="F49" s="504">
        <v>10989.45518453427</v>
      </c>
      <c r="G49" s="505">
        <v>12065.752461322081</v>
      </c>
      <c r="H49" s="559">
        <v>13925.430882870207</v>
      </c>
      <c r="I49" s="557">
        <f t="shared" si="6"/>
        <v>37</v>
      </c>
      <c r="J49" s="503">
        <v>2844</v>
      </c>
      <c r="K49" s="682">
        <v>2843</v>
      </c>
      <c r="L49" s="683">
        <v>34315</v>
      </c>
      <c r="M49" s="559">
        <v>39590</v>
      </c>
      <c r="N49" s="599">
        <v>13.155069963580601</v>
      </c>
      <c r="O49" s="641">
        <v>13.93489072778918</v>
      </c>
      <c r="P49" s="723">
        <f t="shared" si="7"/>
        <v>47</v>
      </c>
      <c r="Q49" s="709">
        <f t="shared" si="8"/>
        <v>15.412867349214249</v>
      </c>
      <c r="R49" s="710">
        <f t="shared" si="9"/>
        <v>614.3415400434249</v>
      </c>
      <c r="S49" s="598">
        <f t="shared" si="10"/>
        <v>1.5422194362488058</v>
      </c>
      <c r="T49" s="512">
        <f t="shared" si="11"/>
        <v>1.617187149251865</v>
      </c>
      <c r="U49" s="684" t="s">
        <v>98</v>
      </c>
    </row>
    <row r="50" spans="1:21" ht="8.25" customHeight="1">
      <c r="A50" s="679" t="s">
        <v>99</v>
      </c>
      <c r="B50" s="680">
        <v>2718.0026990553306</v>
      </c>
      <c r="C50" s="681">
        <v>5490.717483892105</v>
      </c>
      <c r="D50" s="681">
        <v>10000.79239302694</v>
      </c>
      <c r="E50" s="681">
        <v>4982.453350296862</v>
      </c>
      <c r="F50" s="504">
        <v>4625.2172450524195</v>
      </c>
      <c r="G50" s="505">
        <v>5971.06974657995</v>
      </c>
      <c r="H50" s="559">
        <v>5416.615072887938</v>
      </c>
      <c r="I50" s="557">
        <f t="shared" si="6"/>
        <v>15</v>
      </c>
      <c r="J50" s="503">
        <v>17836</v>
      </c>
      <c r="K50" s="682">
        <v>17767</v>
      </c>
      <c r="L50" s="685">
        <v>106500</v>
      </c>
      <c r="M50" s="559">
        <v>96237</v>
      </c>
      <c r="N50" s="599">
        <v>5.423595543383162</v>
      </c>
      <c r="O50" s="641">
        <v>4.752716698833118</v>
      </c>
      <c r="P50" s="723">
        <f t="shared" si="7"/>
        <v>11</v>
      </c>
      <c r="Q50" s="709">
        <f t="shared" si="8"/>
        <v>-9.285684093869227</v>
      </c>
      <c r="R50" s="710">
        <f t="shared" si="9"/>
        <v>99.2865965427679</v>
      </c>
      <c r="S50" s="598">
        <f t="shared" si="10"/>
        <v>0.7632097416130651</v>
      </c>
      <c r="T50" s="512">
        <f t="shared" si="11"/>
        <v>0.6290419565468301</v>
      </c>
      <c r="U50" s="684" t="s">
        <v>99</v>
      </c>
    </row>
    <row r="51" spans="1:21" ht="8.25" customHeight="1">
      <c r="A51" s="679" t="s">
        <v>100</v>
      </c>
      <c r="B51" s="680">
        <v>2903.666427030913</v>
      </c>
      <c r="C51" s="681">
        <v>4665.677864186643</v>
      </c>
      <c r="D51" s="681">
        <v>5874.447036113569</v>
      </c>
      <c r="E51" s="681">
        <v>10419.095221958658</v>
      </c>
      <c r="F51" s="504">
        <v>12973.864501395585</v>
      </c>
      <c r="G51" s="505">
        <v>13183.907071392234</v>
      </c>
      <c r="H51" s="559">
        <v>11434.863786811507</v>
      </c>
      <c r="I51" s="557">
        <f t="shared" si="6"/>
        <v>31</v>
      </c>
      <c r="J51" s="503">
        <v>11794</v>
      </c>
      <c r="K51" s="682">
        <v>11783</v>
      </c>
      <c r="L51" s="683">
        <v>155491</v>
      </c>
      <c r="M51" s="559">
        <v>134737</v>
      </c>
      <c r="N51" s="599">
        <v>8.577673258341925</v>
      </c>
      <c r="O51" s="641">
        <v>8.499840080344644</v>
      </c>
      <c r="P51" s="723">
        <f t="shared" si="7"/>
        <v>29</v>
      </c>
      <c r="Q51" s="709">
        <f t="shared" si="8"/>
        <v>-13.266501918660941</v>
      </c>
      <c r="R51" s="710">
        <f t="shared" si="9"/>
        <v>293.80776250197596</v>
      </c>
      <c r="S51" s="598">
        <f t="shared" si="10"/>
        <v>1.685139637695773</v>
      </c>
      <c r="T51" s="512">
        <f t="shared" si="11"/>
        <v>1.327952788320873</v>
      </c>
      <c r="U51" s="684" t="s">
        <v>100</v>
      </c>
    </row>
    <row r="52" spans="1:21" ht="8.25" customHeight="1">
      <c r="A52" s="679" t="s">
        <v>101</v>
      </c>
      <c r="B52" s="680">
        <v>763.1713228728154</v>
      </c>
      <c r="C52" s="681">
        <v>1502.7878096686309</v>
      </c>
      <c r="D52" s="681">
        <v>1802.3052414568626</v>
      </c>
      <c r="E52" s="681">
        <v>1561.421051083728</v>
      </c>
      <c r="F52" s="504">
        <v>2518.329221008107</v>
      </c>
      <c r="G52" s="505">
        <v>2355.554902939708</v>
      </c>
      <c r="H52" s="559">
        <v>2916.961906713905</v>
      </c>
      <c r="I52" s="557">
        <f t="shared" si="6"/>
        <v>7</v>
      </c>
      <c r="J52" s="503">
        <v>34051</v>
      </c>
      <c r="K52" s="682">
        <v>34153</v>
      </c>
      <c r="L52" s="683">
        <v>80209</v>
      </c>
      <c r="M52" s="559">
        <v>99623</v>
      </c>
      <c r="N52" s="599">
        <v>5.630108293721098</v>
      </c>
      <c r="O52" s="641">
        <v>8.920573292095654</v>
      </c>
      <c r="P52" s="723">
        <f t="shared" si="7"/>
        <v>33</v>
      </c>
      <c r="Q52" s="709">
        <f t="shared" si="8"/>
        <v>23.833322801076175</v>
      </c>
      <c r="R52" s="710">
        <f t="shared" si="9"/>
        <v>282.21586939791564</v>
      </c>
      <c r="S52" s="598">
        <f t="shared" si="10"/>
        <v>0.3010821385661621</v>
      </c>
      <c r="T52" s="512">
        <f t="shared" si="11"/>
        <v>0.3387524127671844</v>
      </c>
      <c r="U52" s="684" t="s">
        <v>101</v>
      </c>
    </row>
    <row r="53" spans="1:21" ht="8.25" customHeight="1" thickBot="1">
      <c r="A53" s="688" t="s">
        <v>102</v>
      </c>
      <c r="B53" s="689">
        <v>2144.8202959830865</v>
      </c>
      <c r="C53" s="690">
        <v>2801.114961579027</v>
      </c>
      <c r="D53" s="690">
        <v>2592.2173274596184</v>
      </c>
      <c r="E53" s="690">
        <v>1943.2879637042968</v>
      </c>
      <c r="F53" s="603">
        <v>6270.074982958418</v>
      </c>
      <c r="G53" s="604">
        <v>5585.224203133442</v>
      </c>
      <c r="H53" s="482">
        <v>4986.741663318602</v>
      </c>
      <c r="I53" s="557">
        <f t="shared" si="6"/>
        <v>13</v>
      </c>
      <c r="J53" s="691">
        <v>7404</v>
      </c>
      <c r="K53" s="692">
        <v>7467</v>
      </c>
      <c r="L53" s="1661">
        <v>41353</v>
      </c>
      <c r="M53" s="482">
        <v>37236</v>
      </c>
      <c r="N53" s="608">
        <v>9.703564129218163</v>
      </c>
      <c r="O53" s="642">
        <v>9.323031161898658</v>
      </c>
      <c r="P53" s="723">
        <f t="shared" si="7"/>
        <v>36</v>
      </c>
      <c r="Q53" s="711">
        <f t="shared" si="8"/>
        <v>-10.71546133240411</v>
      </c>
      <c r="R53" s="712">
        <f t="shared" si="9"/>
        <v>132.501607368132</v>
      </c>
      <c r="S53" s="607">
        <f t="shared" si="10"/>
        <v>0.7138917651005595</v>
      </c>
      <c r="T53" s="662">
        <f t="shared" si="11"/>
        <v>0.5791199283088553</v>
      </c>
      <c r="U53" s="693" t="s">
        <v>102</v>
      </c>
    </row>
    <row r="54" spans="1:21" ht="8.25" customHeight="1">
      <c r="A54" s="664" t="s">
        <v>52</v>
      </c>
      <c r="B54" s="694" t="s">
        <v>140</v>
      </c>
      <c r="C54" s="695" t="s">
        <v>140</v>
      </c>
      <c r="D54" s="695" t="s">
        <v>140</v>
      </c>
      <c r="E54" s="695" t="s">
        <v>140</v>
      </c>
      <c r="F54" s="696"/>
      <c r="G54" s="697"/>
      <c r="H54" s="467"/>
      <c r="I54" s="467"/>
      <c r="J54" s="1138">
        <f>SUM(J4:J53)</f>
        <v>812871</v>
      </c>
      <c r="K54" s="1130">
        <f>SUM(K4:K53)</f>
        <v>814770</v>
      </c>
      <c r="L54" s="694">
        <v>6359601</v>
      </c>
      <c r="M54" s="698">
        <v>7015900</v>
      </c>
      <c r="N54" s="705"/>
      <c r="O54" s="643"/>
      <c r="P54" s="724"/>
      <c r="Q54" s="713">
        <f>(M54/L54-1)*100</f>
        <v>10.31981408896565</v>
      </c>
      <c r="R54" s="714"/>
      <c r="S54" s="663"/>
      <c r="T54" s="328"/>
      <c r="U54" s="668"/>
    </row>
    <row r="55" spans="1:21" ht="8.25" customHeight="1" thickBot="1">
      <c r="A55" s="699" t="s">
        <v>150</v>
      </c>
      <c r="B55" s="700">
        <v>2612.843307891636</v>
      </c>
      <c r="C55" s="701">
        <v>4741</v>
      </c>
      <c r="D55" s="702">
        <v>5919</v>
      </c>
      <c r="E55" s="701">
        <v>6380.447709032352</v>
      </c>
      <c r="F55" s="264">
        <v>7794.5373606000685</v>
      </c>
      <c r="G55" s="576">
        <v>7823.628841476692</v>
      </c>
      <c r="H55" s="560">
        <v>8610.896326570688</v>
      </c>
      <c r="I55" s="703"/>
      <c r="J55" s="1139">
        <f>J54/50</f>
        <v>16257.42</v>
      </c>
      <c r="K55" s="304">
        <f>K54/50</f>
        <v>16295.4</v>
      </c>
      <c r="L55" s="700">
        <v>127192.02</v>
      </c>
      <c r="M55" s="703">
        <f>M54/50</f>
        <v>140318</v>
      </c>
      <c r="N55" s="616">
        <v>6.429977424409028</v>
      </c>
      <c r="O55" s="639">
        <v>7.043436084106972</v>
      </c>
      <c r="P55" s="722"/>
      <c r="Q55" s="715">
        <f>(H55-G55)*100/G55</f>
        <v>10.062689591309915</v>
      </c>
      <c r="R55" s="716">
        <f>(H55-$B55)*100/$B55</f>
        <v>229.56037970447682</v>
      </c>
      <c r="S55" s="615">
        <f>G55/G$55</f>
        <v>1</v>
      </c>
      <c r="T55" s="526">
        <f>H55/H$55</f>
        <v>1</v>
      </c>
      <c r="U55" s="672"/>
    </row>
    <row r="56" spans="1:8" ht="8.25" customHeight="1">
      <c r="A56" s="1161" t="s">
        <v>325</v>
      </c>
      <c r="H56" s="343"/>
    </row>
  </sheetData>
  <printOptions/>
  <pageMargins left="0.75" right="0.75" top="1" bottom="1" header="0.5" footer="0.5"/>
  <pageSetup horizontalDpi="300" verticalDpi="300" orientation="landscape" r:id="rId1"/>
  <ignoredErrors>
    <ignoredError sqref="J54:K5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W59"/>
  <sheetViews>
    <sheetView workbookViewId="0" topLeftCell="A11">
      <selection activeCell="G4" sqref="G4:G53"/>
    </sheetView>
  </sheetViews>
  <sheetFormatPr defaultColWidth="9.140625" defaultRowHeight="8.25" customHeight="1"/>
  <cols>
    <col min="1" max="1" width="7.7109375" style="267" bestFit="1" customWidth="1"/>
    <col min="2" max="2" width="5.57421875" style="267" customWidth="1"/>
    <col min="3" max="3" width="6.140625" style="267" customWidth="1"/>
    <col min="4" max="4" width="6.57421875" style="267" customWidth="1"/>
    <col min="5" max="5" width="6.28125" style="267" customWidth="1"/>
    <col min="6" max="6" width="6.140625" style="267" customWidth="1"/>
    <col min="7" max="7" width="6.00390625" style="267" customWidth="1"/>
    <col min="8" max="8" width="7.28125" style="342" customWidth="1"/>
    <col min="9" max="9" width="4.57421875" style="267" customWidth="1"/>
    <col min="10" max="10" width="6.421875" style="267" customWidth="1"/>
    <col min="11" max="11" width="7.57421875" style="316" customWidth="1"/>
    <col min="12" max="12" width="8.57421875" style="267" customWidth="1"/>
    <col min="13" max="13" width="9.57421875" style="316" customWidth="1"/>
    <col min="14" max="14" width="5.57421875" style="554" customWidth="1"/>
    <col min="15" max="15" width="4.57421875" style="646" customWidth="1"/>
    <col min="16" max="16" width="4.57421875" style="267" customWidth="1"/>
    <col min="17" max="17" width="5.421875" style="554" customWidth="1"/>
    <col min="18" max="18" width="5.140625" style="554" customWidth="1"/>
    <col min="19" max="19" width="4.7109375" style="267" customWidth="1"/>
    <col min="20" max="20" width="5.28125" style="267" customWidth="1"/>
    <col min="21" max="16384" width="6.28125" style="267" customWidth="1"/>
  </cols>
  <sheetData>
    <row r="1" spans="1:20" s="316" customFormat="1" ht="8.25" customHeight="1" thickBot="1">
      <c r="A1" s="562" t="s">
        <v>290</v>
      </c>
      <c r="B1" s="561"/>
      <c r="C1" s="561"/>
      <c r="D1" s="561"/>
      <c r="E1" s="561"/>
      <c r="F1" s="561"/>
      <c r="G1" s="561"/>
      <c r="H1" s="632"/>
      <c r="I1" s="561"/>
      <c r="J1" s="561"/>
      <c r="K1" s="561"/>
      <c r="L1" s="561"/>
      <c r="M1" s="561"/>
      <c r="N1" s="638"/>
      <c r="O1" s="647"/>
      <c r="P1" s="648"/>
      <c r="Q1" s="561"/>
      <c r="R1" s="561"/>
      <c r="S1" s="561"/>
      <c r="T1" s="561"/>
    </row>
    <row r="2" spans="1:20" s="574" customFormat="1" ht="8.25" customHeight="1">
      <c r="A2" s="630"/>
      <c r="B2" s="631" t="s">
        <v>164</v>
      </c>
      <c r="C2" s="564"/>
      <c r="D2" s="564"/>
      <c r="E2" s="564"/>
      <c r="F2" s="565"/>
      <c r="G2" s="566"/>
      <c r="H2" s="566"/>
      <c r="I2" s="567"/>
      <c r="J2" s="564" t="s">
        <v>160</v>
      </c>
      <c r="K2" s="568" t="s">
        <v>160</v>
      </c>
      <c r="L2" s="475" t="s">
        <v>291</v>
      </c>
      <c r="M2" s="470" t="s">
        <v>291</v>
      </c>
      <c r="N2" s="653" t="s">
        <v>288</v>
      </c>
      <c r="O2" s="649"/>
      <c r="P2" s="650"/>
      <c r="Q2" s="655" t="s">
        <v>289</v>
      </c>
      <c r="R2" s="473"/>
      <c r="S2" s="572"/>
      <c r="T2" s="573"/>
    </row>
    <row r="3" spans="1:20" s="322" customFormat="1" ht="8.25" customHeight="1" thickBot="1">
      <c r="A3" s="575" t="s">
        <v>143</v>
      </c>
      <c r="B3" s="541">
        <v>1984</v>
      </c>
      <c r="C3" s="264">
        <v>1990</v>
      </c>
      <c r="D3" s="264">
        <v>1995</v>
      </c>
      <c r="E3" s="264">
        <v>2000</v>
      </c>
      <c r="F3" s="264">
        <v>2004</v>
      </c>
      <c r="G3" s="576">
        <v>2005</v>
      </c>
      <c r="H3" s="560">
        <v>2006</v>
      </c>
      <c r="I3" s="304" t="s">
        <v>145</v>
      </c>
      <c r="J3" s="264">
        <v>2005</v>
      </c>
      <c r="K3" s="304">
        <v>2006</v>
      </c>
      <c r="L3" s="577">
        <v>2005</v>
      </c>
      <c r="M3" s="578">
        <v>2006</v>
      </c>
      <c r="N3" s="518">
        <v>2005</v>
      </c>
      <c r="O3" s="518">
        <v>2006</v>
      </c>
      <c r="P3" s="651" t="s">
        <v>145</v>
      </c>
      <c r="Q3" s="580" t="s">
        <v>229</v>
      </c>
      <c r="R3" s="487" t="s">
        <v>230</v>
      </c>
      <c r="S3" s="581" t="s">
        <v>231</v>
      </c>
      <c r="T3" s="575" t="s">
        <v>143</v>
      </c>
    </row>
    <row r="4" spans="1:23" ht="8.25" customHeight="1">
      <c r="A4" s="582" t="s">
        <v>53</v>
      </c>
      <c r="B4" s="583">
        <v>8816.033607561702</v>
      </c>
      <c r="C4" s="271">
        <v>20700.161203653948</v>
      </c>
      <c r="D4" s="271">
        <v>20853.538774128006</v>
      </c>
      <c r="E4" s="271">
        <v>19467.17255031343</v>
      </c>
      <c r="F4" s="584">
        <v>23154.555399281136</v>
      </c>
      <c r="G4" s="585">
        <v>25511.526479750777</v>
      </c>
      <c r="H4" s="635">
        <v>31282.007458048476</v>
      </c>
      <c r="I4" s="586">
        <f aca="true" t="shared" si="0" ref="I4:I35">RANK(H4,H$4:H$53,1)</f>
        <v>39</v>
      </c>
      <c r="J4" s="271">
        <v>6420</v>
      </c>
      <c r="K4" s="274">
        <v>6436</v>
      </c>
      <c r="L4" s="587">
        <v>163784</v>
      </c>
      <c r="M4" s="588">
        <v>201331</v>
      </c>
      <c r="N4" s="640">
        <v>25.557865038793075</v>
      </c>
      <c r="O4" s="640">
        <v>30.903302752011935</v>
      </c>
      <c r="P4" s="585">
        <f aca="true" t="shared" si="1" ref="P4:P35">RANK(O4,O$4:O$53,0)</f>
        <v>2</v>
      </c>
      <c r="Q4" s="590">
        <f aca="true" t="shared" si="2" ref="Q4:Q35">(H4-G4)*100/G4</f>
        <v>22.619112905211274</v>
      </c>
      <c r="R4" s="591">
        <f aca="true" t="shared" si="3" ref="R4:R35">(H4-$B4)*100/$B4</f>
        <v>254.83085535446722</v>
      </c>
      <c r="S4" s="592">
        <f aca="true" t="shared" si="4" ref="S4:S35">H4/H$55</f>
        <v>1.4929669613662753</v>
      </c>
      <c r="T4" s="582" t="s">
        <v>53</v>
      </c>
      <c r="U4" s="549"/>
      <c r="W4" s="549"/>
    </row>
    <row r="5" spans="1:23" ht="8.25" customHeight="1">
      <c r="A5" s="593" t="s">
        <v>54</v>
      </c>
      <c r="B5" s="594">
        <v>6212.268993839836</v>
      </c>
      <c r="C5" s="280">
        <v>10588.390501319262</v>
      </c>
      <c r="D5" s="280">
        <v>20147.817369907956</v>
      </c>
      <c r="E5" s="280">
        <v>13173.96417586394</v>
      </c>
      <c r="F5" s="504">
        <v>12315.686441399268</v>
      </c>
      <c r="G5" s="505">
        <v>13434.555915138439</v>
      </c>
      <c r="H5" s="636">
        <v>13232.439221315151</v>
      </c>
      <c r="I5" s="586">
        <f t="shared" si="0"/>
        <v>12</v>
      </c>
      <c r="J5" s="280">
        <v>11124</v>
      </c>
      <c r="K5" s="283">
        <v>11147</v>
      </c>
      <c r="L5" s="596">
        <v>149446</v>
      </c>
      <c r="M5" s="597">
        <v>147502</v>
      </c>
      <c r="N5" s="641">
        <v>12.07204485476404</v>
      </c>
      <c r="O5" s="641">
        <v>11.177442332757419</v>
      </c>
      <c r="P5" s="505">
        <f t="shared" si="1"/>
        <v>39</v>
      </c>
      <c r="Q5" s="599">
        <f t="shared" si="2"/>
        <v>-1.5044538509496728</v>
      </c>
      <c r="R5" s="510">
        <f t="shared" si="3"/>
        <v>113.00492999315716</v>
      </c>
      <c r="S5" s="600">
        <f t="shared" si="4"/>
        <v>0.631532186743595</v>
      </c>
      <c r="T5" s="593" t="s">
        <v>54</v>
      </c>
      <c r="U5" s="549"/>
      <c r="W5" s="549"/>
    </row>
    <row r="6" spans="1:23" ht="8.25" customHeight="1">
      <c r="A6" s="593" t="s">
        <v>55</v>
      </c>
      <c r="B6" s="594">
        <v>3192.2909813171127</v>
      </c>
      <c r="C6" s="280">
        <v>5977.780520923343</v>
      </c>
      <c r="D6" s="280">
        <v>7162.236987818384</v>
      </c>
      <c r="E6" s="280">
        <v>8658.971540246732</v>
      </c>
      <c r="F6" s="504">
        <v>9156.465070954382</v>
      </c>
      <c r="G6" s="505">
        <v>10092.495743128193</v>
      </c>
      <c r="H6" s="636">
        <v>10850.413826679649</v>
      </c>
      <c r="I6" s="586">
        <f t="shared" si="0"/>
        <v>10</v>
      </c>
      <c r="J6" s="280">
        <v>16444</v>
      </c>
      <c r="K6" s="283">
        <v>16432</v>
      </c>
      <c r="L6" s="596">
        <v>165961</v>
      </c>
      <c r="M6" s="597">
        <v>178294</v>
      </c>
      <c r="N6" s="641">
        <v>18.138408909581734</v>
      </c>
      <c r="O6" s="641">
        <v>18.493463279438064</v>
      </c>
      <c r="P6" s="505">
        <f t="shared" si="1"/>
        <v>22</v>
      </c>
      <c r="Q6" s="599">
        <f t="shared" si="2"/>
        <v>7.509719130349989</v>
      </c>
      <c r="R6" s="510">
        <f t="shared" si="3"/>
        <v>239.89426058531978</v>
      </c>
      <c r="S6" s="600">
        <f t="shared" si="4"/>
        <v>0.5178475001039824</v>
      </c>
      <c r="T6" s="593" t="s">
        <v>55</v>
      </c>
      <c r="U6" s="549"/>
      <c r="W6" s="549"/>
    </row>
    <row r="7" spans="1:23" ht="8.25" customHeight="1">
      <c r="A7" s="593" t="s">
        <v>56</v>
      </c>
      <c r="B7" s="594">
        <v>6676.11475976495</v>
      </c>
      <c r="C7" s="280">
        <v>9903.357235984355</v>
      </c>
      <c r="D7" s="280">
        <v>12413.259488516045</v>
      </c>
      <c r="E7" s="280">
        <v>12570.412948116775</v>
      </c>
      <c r="F7" s="504">
        <v>13643.082663605051</v>
      </c>
      <c r="G7" s="505">
        <v>15170.13938784308</v>
      </c>
      <c r="H7" s="636">
        <v>15768.303064699205</v>
      </c>
      <c r="I7" s="586">
        <f t="shared" si="0"/>
        <v>20</v>
      </c>
      <c r="J7" s="280">
        <v>6959</v>
      </c>
      <c r="K7" s="283">
        <v>7048</v>
      </c>
      <c r="L7" s="596">
        <v>105569</v>
      </c>
      <c r="M7" s="597">
        <v>111135</v>
      </c>
      <c r="N7" s="641">
        <v>6.1869113089628724</v>
      </c>
      <c r="O7" s="641">
        <v>5.966675525275221</v>
      </c>
      <c r="P7" s="505">
        <f t="shared" si="1"/>
        <v>50</v>
      </c>
      <c r="Q7" s="599">
        <f t="shared" si="2"/>
        <v>3.943033492068473</v>
      </c>
      <c r="R7" s="510">
        <f t="shared" si="3"/>
        <v>136.18981446709535</v>
      </c>
      <c r="S7" s="600">
        <f t="shared" si="4"/>
        <v>0.7525589764012905</v>
      </c>
      <c r="T7" s="593" t="s">
        <v>56</v>
      </c>
      <c r="U7" s="549"/>
      <c r="W7" s="549"/>
    </row>
    <row r="8" spans="1:23" ht="8.25" customHeight="1">
      <c r="A8" s="593" t="s">
        <v>57</v>
      </c>
      <c r="B8" s="594">
        <v>21021.468182067754</v>
      </c>
      <c r="C8" s="280">
        <v>28072.728260279182</v>
      </c>
      <c r="D8" s="280">
        <v>30901.92318229138</v>
      </c>
      <c r="E8" s="280">
        <v>43034.71992956972</v>
      </c>
      <c r="F8" s="504">
        <v>37434.24589894113</v>
      </c>
      <c r="G8" s="505">
        <v>43447.88809654416</v>
      </c>
      <c r="H8" s="636">
        <v>43894.74549339762</v>
      </c>
      <c r="I8" s="586">
        <f t="shared" si="0"/>
        <v>44</v>
      </c>
      <c r="J8" s="280">
        <v>18230</v>
      </c>
      <c r="K8" s="283">
        <v>18251</v>
      </c>
      <c r="L8" s="596">
        <v>792055</v>
      </c>
      <c r="M8" s="597">
        <v>801123</v>
      </c>
      <c r="N8" s="641">
        <v>12.894290440003386</v>
      </c>
      <c r="O8" s="641">
        <v>9.805655072637611</v>
      </c>
      <c r="P8" s="505">
        <f t="shared" si="1"/>
        <v>44</v>
      </c>
      <c r="Q8" s="599">
        <f t="shared" si="2"/>
        <v>1.0284904892512026</v>
      </c>
      <c r="R8" s="510">
        <f t="shared" si="3"/>
        <v>108.8091331833891</v>
      </c>
      <c r="S8" s="600">
        <f t="shared" si="4"/>
        <v>2.0949232521956613</v>
      </c>
      <c r="T8" s="593" t="s">
        <v>57</v>
      </c>
      <c r="U8" s="549"/>
      <c r="W8" s="549"/>
    </row>
    <row r="9" spans="1:23" ht="8.25" customHeight="1">
      <c r="A9" s="593" t="s">
        <v>58</v>
      </c>
      <c r="B9" s="594">
        <v>10800.989140952586</v>
      </c>
      <c r="C9" s="280">
        <v>11437.459978655283</v>
      </c>
      <c r="D9" s="280">
        <v>18509.405405405407</v>
      </c>
      <c r="E9" s="280">
        <v>24055.279805352795</v>
      </c>
      <c r="F9" s="504">
        <v>29117.4081237911</v>
      </c>
      <c r="G9" s="505">
        <v>32419.220728995457</v>
      </c>
      <c r="H9" s="636">
        <v>33084.878331402084</v>
      </c>
      <c r="I9" s="586">
        <f t="shared" si="0"/>
        <v>41</v>
      </c>
      <c r="J9" s="280">
        <v>10343</v>
      </c>
      <c r="K9" s="283">
        <v>10356</v>
      </c>
      <c r="L9" s="596">
        <v>335312</v>
      </c>
      <c r="M9" s="597">
        <v>342627</v>
      </c>
      <c r="N9" s="641">
        <v>23.969690471084423</v>
      </c>
      <c r="O9" s="641">
        <v>27.64759756791324</v>
      </c>
      <c r="P9" s="505">
        <f t="shared" si="1"/>
        <v>3</v>
      </c>
      <c r="Q9" s="599">
        <f t="shared" si="2"/>
        <v>2.053280700270716</v>
      </c>
      <c r="R9" s="510">
        <f t="shared" si="3"/>
        <v>206.3134116667039</v>
      </c>
      <c r="S9" s="600">
        <f t="shared" si="4"/>
        <v>1.5790108846386604</v>
      </c>
      <c r="T9" s="593" t="s">
        <v>58</v>
      </c>
      <c r="U9" s="549"/>
      <c r="W9" s="549"/>
    </row>
    <row r="10" spans="1:23" ht="8.25" customHeight="1">
      <c r="A10" s="593" t="s">
        <v>59</v>
      </c>
      <c r="B10" s="594">
        <v>16358.316221765914</v>
      </c>
      <c r="C10" s="280">
        <v>21568.123393316197</v>
      </c>
      <c r="D10" s="280">
        <v>17061.855670103094</v>
      </c>
      <c r="E10" s="280">
        <v>21794.132524026303</v>
      </c>
      <c r="F10" s="504">
        <v>29940.16662458975</v>
      </c>
      <c r="G10" s="505">
        <v>37668.43434343435</v>
      </c>
      <c r="H10" s="636">
        <v>41496.084869916645</v>
      </c>
      <c r="I10" s="586">
        <f t="shared" si="0"/>
        <v>43</v>
      </c>
      <c r="J10" s="280">
        <v>3960</v>
      </c>
      <c r="K10" s="283">
        <v>3959</v>
      </c>
      <c r="L10" s="596">
        <v>149167</v>
      </c>
      <c r="M10" s="597">
        <v>164283</v>
      </c>
      <c r="N10" s="641">
        <v>10.574187744697381</v>
      </c>
      <c r="O10" s="641">
        <v>13.812722808905631</v>
      </c>
      <c r="P10" s="505">
        <f t="shared" si="1"/>
        <v>33</v>
      </c>
      <c r="Q10" s="599">
        <f t="shared" si="2"/>
        <v>10.161427182198409</v>
      </c>
      <c r="R10" s="510">
        <f t="shared" si="3"/>
        <v>153.669658339916</v>
      </c>
      <c r="S10" s="600">
        <f t="shared" si="4"/>
        <v>1.9804446316279156</v>
      </c>
      <c r="T10" s="593" t="s">
        <v>59</v>
      </c>
      <c r="U10" s="549"/>
      <c r="W10" s="549"/>
    </row>
    <row r="11" spans="1:23" ht="8.25" customHeight="1">
      <c r="A11" s="593" t="s">
        <v>60</v>
      </c>
      <c r="B11" s="594">
        <v>5222.92027729636</v>
      </c>
      <c r="C11" s="280">
        <v>7929.835519467</v>
      </c>
      <c r="D11" s="280">
        <v>12106.99173886762</v>
      </c>
      <c r="E11" s="280">
        <v>18481.946624803768</v>
      </c>
      <c r="F11" s="504">
        <v>20350.307455803228</v>
      </c>
      <c r="G11" s="505">
        <v>22192.82853328247</v>
      </c>
      <c r="H11" s="636">
        <v>25107.466063348416</v>
      </c>
      <c r="I11" s="586">
        <f t="shared" si="0"/>
        <v>33</v>
      </c>
      <c r="J11" s="280">
        <v>5243</v>
      </c>
      <c r="K11" s="283">
        <v>5304</v>
      </c>
      <c r="L11" s="596">
        <v>116357</v>
      </c>
      <c r="M11" s="597">
        <v>133170</v>
      </c>
      <c r="N11" s="641">
        <v>10.541808189590737</v>
      </c>
      <c r="O11" s="641">
        <v>16.572213635583033</v>
      </c>
      <c r="P11" s="505">
        <f t="shared" si="1"/>
        <v>28</v>
      </c>
      <c r="Q11" s="599">
        <f t="shared" si="2"/>
        <v>13.133240432578834</v>
      </c>
      <c r="R11" s="510">
        <f t="shared" si="3"/>
        <v>380.71700754247917</v>
      </c>
      <c r="S11" s="600">
        <f t="shared" si="4"/>
        <v>1.1982804289805842</v>
      </c>
      <c r="T11" s="593" t="s">
        <v>60</v>
      </c>
      <c r="U11" s="549"/>
      <c r="W11" s="549"/>
    </row>
    <row r="12" spans="1:23" ht="8.25" customHeight="1">
      <c r="A12" s="593" t="s">
        <v>61</v>
      </c>
      <c r="B12" s="594">
        <v>11121.879334257976</v>
      </c>
      <c r="C12" s="280">
        <v>15547.613012251797</v>
      </c>
      <c r="D12" s="280">
        <v>35707.32321114001</v>
      </c>
      <c r="E12" s="280">
        <v>53410.71129707113</v>
      </c>
      <c r="F12" s="504">
        <v>66167.6765999834</v>
      </c>
      <c r="G12" s="505">
        <v>90410.21594684385</v>
      </c>
      <c r="H12" s="636">
        <v>90290.66202667993</v>
      </c>
      <c r="I12" s="586">
        <f t="shared" si="0"/>
        <v>49</v>
      </c>
      <c r="J12" s="280">
        <v>12040</v>
      </c>
      <c r="K12" s="283">
        <v>12069</v>
      </c>
      <c r="L12" s="596">
        <v>1088539</v>
      </c>
      <c r="M12" s="597">
        <v>1089718</v>
      </c>
      <c r="N12" s="641">
        <v>15.856138917232753</v>
      </c>
      <c r="O12" s="641">
        <v>15.22845377778759</v>
      </c>
      <c r="P12" s="505">
        <f t="shared" si="1"/>
        <v>30</v>
      </c>
      <c r="Q12" s="599">
        <f t="shared" si="2"/>
        <v>-0.13223496804189644</v>
      </c>
      <c r="R12" s="510">
        <f t="shared" si="3"/>
        <v>711.8291820390793</v>
      </c>
      <c r="S12" s="600">
        <f t="shared" si="4"/>
        <v>4.309217543231518</v>
      </c>
      <c r="T12" s="593" t="s">
        <v>61</v>
      </c>
      <c r="U12" s="549"/>
      <c r="W12" s="549"/>
    </row>
    <row r="13" spans="1:23" ht="8.25" customHeight="1">
      <c r="A13" s="593" t="s">
        <v>62</v>
      </c>
      <c r="B13" s="594">
        <v>7108.549204960143</v>
      </c>
      <c r="C13" s="280">
        <v>11610.814456747794</v>
      </c>
      <c r="D13" s="280">
        <v>14311.617261206944</v>
      </c>
      <c r="E13" s="280">
        <v>8889.34764657308</v>
      </c>
      <c r="F13" s="504">
        <v>7570.538057742782</v>
      </c>
      <c r="G13" s="505">
        <v>10123.180474991792</v>
      </c>
      <c r="H13" s="636">
        <v>11752.028453929088</v>
      </c>
      <c r="I13" s="586">
        <f t="shared" si="0"/>
        <v>11</v>
      </c>
      <c r="J13" s="280">
        <v>18274</v>
      </c>
      <c r="K13" s="283">
        <v>17994</v>
      </c>
      <c r="L13" s="596">
        <v>184991</v>
      </c>
      <c r="M13" s="597">
        <v>211466</v>
      </c>
      <c r="N13" s="641">
        <v>9.286869284218632</v>
      </c>
      <c r="O13" s="641">
        <v>8.262149559183499</v>
      </c>
      <c r="P13" s="505">
        <f t="shared" si="1"/>
        <v>48</v>
      </c>
      <c r="Q13" s="599">
        <f t="shared" si="2"/>
        <v>16.09027896876072</v>
      </c>
      <c r="R13" s="510">
        <f t="shared" si="3"/>
        <v>65.32246053426567</v>
      </c>
      <c r="S13" s="600">
        <f t="shared" si="4"/>
        <v>0.5608780138001758</v>
      </c>
      <c r="T13" s="593" t="s">
        <v>62</v>
      </c>
      <c r="U13" s="549"/>
      <c r="W13" s="549"/>
    </row>
    <row r="14" spans="1:23" ht="8.25" customHeight="1">
      <c r="A14" s="593" t="s">
        <v>63</v>
      </c>
      <c r="B14" s="594">
        <v>13179.414542020775</v>
      </c>
      <c r="C14" s="280">
        <v>16147.38805970149</v>
      </c>
      <c r="D14" s="280">
        <v>14533.277870216307</v>
      </c>
      <c r="E14" s="280">
        <v>22419.19191919192</v>
      </c>
      <c r="F14" s="504">
        <v>28877.53036437247</v>
      </c>
      <c r="G14" s="505">
        <v>32291.28205128205</v>
      </c>
      <c r="H14" s="636">
        <v>32362.05128205128</v>
      </c>
      <c r="I14" s="586">
        <f t="shared" si="0"/>
        <v>40</v>
      </c>
      <c r="J14" s="280">
        <v>975</v>
      </c>
      <c r="K14" s="283">
        <v>975</v>
      </c>
      <c r="L14" s="596">
        <v>31484</v>
      </c>
      <c r="M14" s="597">
        <v>31553</v>
      </c>
      <c r="N14" s="641">
        <v>6.569966048358657</v>
      </c>
      <c r="O14" s="641">
        <v>10.650765735811863</v>
      </c>
      <c r="P14" s="505">
        <f t="shared" si="1"/>
        <v>40</v>
      </c>
      <c r="Q14" s="599">
        <f t="shared" si="2"/>
        <v>0.21915893787320456</v>
      </c>
      <c r="R14" s="510">
        <f t="shared" si="3"/>
        <v>145.5499914572781</v>
      </c>
      <c r="S14" s="600">
        <f t="shared" si="4"/>
        <v>1.5445131975925253</v>
      </c>
      <c r="T14" s="593" t="s">
        <v>63</v>
      </c>
      <c r="U14" s="549"/>
      <c r="W14" s="549"/>
    </row>
    <row r="15" spans="1:23" ht="8.25" customHeight="1">
      <c r="A15" s="593" t="s">
        <v>64</v>
      </c>
      <c r="B15" s="594">
        <v>7089.468503937008</v>
      </c>
      <c r="C15" s="280">
        <v>11688.054607508531</v>
      </c>
      <c r="D15" s="280">
        <v>11480.039428289798</v>
      </c>
      <c r="E15" s="280">
        <v>12446.852122986822</v>
      </c>
      <c r="F15" s="504">
        <v>11980.19694838221</v>
      </c>
      <c r="G15" s="505">
        <v>13382.257716382474</v>
      </c>
      <c r="H15" s="636">
        <v>15690.435157259803</v>
      </c>
      <c r="I15" s="586">
        <f t="shared" si="0"/>
        <v>19</v>
      </c>
      <c r="J15" s="280">
        <v>9266</v>
      </c>
      <c r="K15" s="283">
        <v>9284</v>
      </c>
      <c r="L15" s="596">
        <v>124000</v>
      </c>
      <c r="M15" s="597">
        <v>145670</v>
      </c>
      <c r="N15" s="641">
        <v>15.22683065799556</v>
      </c>
      <c r="O15" s="641">
        <v>17.21409790540341</v>
      </c>
      <c r="P15" s="505">
        <f t="shared" si="1"/>
        <v>25</v>
      </c>
      <c r="Q15" s="599">
        <f t="shared" si="2"/>
        <v>17.248042070297846</v>
      </c>
      <c r="R15" s="510">
        <f t="shared" si="3"/>
        <v>121.32033097469018</v>
      </c>
      <c r="S15" s="600">
        <f t="shared" si="4"/>
        <v>0.748842647987468</v>
      </c>
      <c r="T15" s="593" t="s">
        <v>64</v>
      </c>
      <c r="U15" s="549"/>
      <c r="W15" s="549"/>
    </row>
    <row r="16" spans="1:23" ht="8.25" customHeight="1">
      <c r="A16" s="593" t="s">
        <v>65</v>
      </c>
      <c r="B16" s="594">
        <v>8161.6519174041305</v>
      </c>
      <c r="C16" s="280">
        <v>9127.20156555773</v>
      </c>
      <c r="D16" s="280">
        <v>11251.85474424053</v>
      </c>
      <c r="E16" s="280">
        <v>13656.699029126214</v>
      </c>
      <c r="F16" s="504">
        <v>12756.816804685923</v>
      </c>
      <c r="G16" s="505">
        <v>11678</v>
      </c>
      <c r="H16" s="636">
        <v>14359.951603145795</v>
      </c>
      <c r="I16" s="586">
        <f t="shared" si="0"/>
        <v>16</v>
      </c>
      <c r="J16" s="280">
        <v>4957</v>
      </c>
      <c r="K16" s="283">
        <v>4959</v>
      </c>
      <c r="L16" s="596">
        <v>57888</v>
      </c>
      <c r="M16" s="597">
        <v>71211</v>
      </c>
      <c r="N16" s="641">
        <v>13.317934395001174</v>
      </c>
      <c r="O16" s="641">
        <v>15.1592109912848</v>
      </c>
      <c r="P16" s="505">
        <f t="shared" si="1"/>
        <v>31</v>
      </c>
      <c r="Q16" s="599">
        <f t="shared" si="2"/>
        <v>22.965846918528815</v>
      </c>
      <c r="R16" s="510">
        <f t="shared" si="3"/>
        <v>75.94418076718317</v>
      </c>
      <c r="S16" s="600">
        <f t="shared" si="4"/>
        <v>0.6853439102035435</v>
      </c>
      <c r="T16" s="593" t="s">
        <v>65</v>
      </c>
      <c r="U16" s="549"/>
      <c r="W16" s="549"/>
    </row>
    <row r="17" spans="1:23" ht="8.25" customHeight="1">
      <c r="A17" s="593" t="s">
        <v>66</v>
      </c>
      <c r="B17" s="594">
        <v>12741.155091146573</v>
      </c>
      <c r="C17" s="280">
        <v>16221.033252790243</v>
      </c>
      <c r="D17" s="280">
        <v>19623.385689354276</v>
      </c>
      <c r="E17" s="280">
        <v>23871.124147013048</v>
      </c>
      <c r="F17" s="504">
        <v>28291.827852998067</v>
      </c>
      <c r="G17" s="505">
        <v>29497.124871375825</v>
      </c>
      <c r="H17" s="636">
        <v>30513.13633881439</v>
      </c>
      <c r="I17" s="586">
        <f t="shared" si="0"/>
        <v>37</v>
      </c>
      <c r="J17" s="280">
        <v>16521</v>
      </c>
      <c r="K17" s="283">
        <v>16481</v>
      </c>
      <c r="L17" s="596">
        <v>487322</v>
      </c>
      <c r="M17" s="597">
        <v>502887</v>
      </c>
      <c r="N17" s="641">
        <v>15.337661969791865</v>
      </c>
      <c r="O17" s="641">
        <v>12.332813587487253</v>
      </c>
      <c r="P17" s="505">
        <f t="shared" si="1"/>
        <v>37</v>
      </c>
      <c r="Q17" s="599">
        <f t="shared" si="2"/>
        <v>3.4444423714818018</v>
      </c>
      <c r="R17" s="510">
        <f t="shared" si="3"/>
        <v>139.4848514167841</v>
      </c>
      <c r="S17" s="600">
        <f t="shared" si="4"/>
        <v>1.4562717722833938</v>
      </c>
      <c r="T17" s="593" t="s">
        <v>66</v>
      </c>
      <c r="U17" s="549"/>
      <c r="W17" s="549"/>
    </row>
    <row r="18" spans="1:23" ht="8.25" customHeight="1">
      <c r="A18" s="593" t="s">
        <v>67</v>
      </c>
      <c r="B18" s="594">
        <v>11136.547954866008</v>
      </c>
      <c r="C18" s="280">
        <v>20855.367530407195</v>
      </c>
      <c r="D18" s="280">
        <v>18431.88047033861</v>
      </c>
      <c r="E18" s="280">
        <v>23637.36067766384</v>
      </c>
      <c r="F18" s="504">
        <v>27210.352225996783</v>
      </c>
      <c r="G18" s="505">
        <v>37884.19923097559</v>
      </c>
      <c r="H18" s="636">
        <v>37431.816149512655</v>
      </c>
      <c r="I18" s="586">
        <f t="shared" si="0"/>
        <v>42</v>
      </c>
      <c r="J18" s="280">
        <v>11183</v>
      </c>
      <c r="K18" s="283">
        <v>11183</v>
      </c>
      <c r="L18" s="596">
        <v>423659</v>
      </c>
      <c r="M18" s="597">
        <v>418600</v>
      </c>
      <c r="N18" s="641">
        <v>27.349195292926805</v>
      </c>
      <c r="O18" s="641">
        <v>24.183768912706764</v>
      </c>
      <c r="P18" s="505">
        <f t="shared" si="1"/>
        <v>12</v>
      </c>
      <c r="Q18" s="599">
        <f t="shared" si="2"/>
        <v>-1.1941207433336662</v>
      </c>
      <c r="R18" s="510">
        <f t="shared" si="3"/>
        <v>236.11686764350694</v>
      </c>
      <c r="S18" s="600">
        <f t="shared" si="4"/>
        <v>1.7864730992761333</v>
      </c>
      <c r="T18" s="593" t="s">
        <v>67</v>
      </c>
      <c r="U18" s="549"/>
      <c r="W18" s="549"/>
    </row>
    <row r="19" spans="1:23" ht="8.25" customHeight="1">
      <c r="A19" s="593" t="s">
        <v>68</v>
      </c>
      <c r="B19" s="594">
        <v>6288.8140665918445</v>
      </c>
      <c r="C19" s="280">
        <v>7394.157850388541</v>
      </c>
      <c r="D19" s="280">
        <v>9994.850669412976</v>
      </c>
      <c r="E19" s="280">
        <v>10546.346883970738</v>
      </c>
      <c r="F19" s="504">
        <v>12186.987951807228</v>
      </c>
      <c r="G19" s="505">
        <v>13833.048919226394</v>
      </c>
      <c r="H19" s="636">
        <v>15457.234970604968</v>
      </c>
      <c r="I19" s="586">
        <f t="shared" si="0"/>
        <v>18</v>
      </c>
      <c r="J19" s="280">
        <v>10548</v>
      </c>
      <c r="K19" s="283">
        <v>10546</v>
      </c>
      <c r="L19" s="596">
        <v>145911</v>
      </c>
      <c r="M19" s="597">
        <v>163012</v>
      </c>
      <c r="N19" s="641">
        <v>12.946930460082715</v>
      </c>
      <c r="O19" s="641">
        <v>13.430442842430484</v>
      </c>
      <c r="P19" s="505">
        <f t="shared" si="1"/>
        <v>34</v>
      </c>
      <c r="Q19" s="599">
        <f t="shared" si="2"/>
        <v>11.741345388587014</v>
      </c>
      <c r="R19" s="510">
        <f t="shared" si="3"/>
        <v>145.7893460822551</v>
      </c>
      <c r="S19" s="600">
        <f t="shared" si="4"/>
        <v>0.7377129219132375</v>
      </c>
      <c r="T19" s="593" t="s">
        <v>68</v>
      </c>
      <c r="U19" s="549"/>
      <c r="W19" s="549"/>
    </row>
    <row r="20" spans="1:23" ht="8.25" customHeight="1">
      <c r="A20" s="593" t="s">
        <v>69</v>
      </c>
      <c r="B20" s="594">
        <v>4827.786624203822</v>
      </c>
      <c r="C20" s="280">
        <v>5791.3049794791705</v>
      </c>
      <c r="D20" s="280">
        <v>7074.446021176727</v>
      </c>
      <c r="E20" s="280">
        <v>6424.1841216829425</v>
      </c>
      <c r="F20" s="504">
        <v>7899.924321597175</v>
      </c>
      <c r="G20" s="505">
        <v>8863.58231542536</v>
      </c>
      <c r="H20" s="636">
        <v>10812.385238523852</v>
      </c>
      <c r="I20" s="586">
        <f t="shared" si="0"/>
        <v>9</v>
      </c>
      <c r="J20" s="280">
        <v>27753</v>
      </c>
      <c r="K20" s="283">
        <v>27775</v>
      </c>
      <c r="L20" s="596">
        <v>245991</v>
      </c>
      <c r="M20" s="597">
        <v>300314</v>
      </c>
      <c r="N20" s="641">
        <v>16.386509279366898</v>
      </c>
      <c r="O20" s="641">
        <v>21.50309893685272</v>
      </c>
      <c r="P20" s="505">
        <f t="shared" si="1"/>
        <v>17</v>
      </c>
      <c r="Q20" s="599">
        <f t="shared" si="2"/>
        <v>21.986628585904544</v>
      </c>
      <c r="R20" s="510">
        <f t="shared" si="3"/>
        <v>123.96153931734679</v>
      </c>
      <c r="S20" s="600">
        <f t="shared" si="4"/>
        <v>0.5160325454281947</v>
      </c>
      <c r="T20" s="593" t="s">
        <v>69</v>
      </c>
      <c r="U20" s="549"/>
      <c r="W20" s="549"/>
    </row>
    <row r="21" spans="1:23" ht="8.25" customHeight="1">
      <c r="A21" s="593" t="s">
        <v>70</v>
      </c>
      <c r="B21" s="594">
        <v>3579.633351604848</v>
      </c>
      <c r="C21" s="280">
        <v>3425.6573801071063</v>
      </c>
      <c r="D21" s="280">
        <v>8156.021130988113</v>
      </c>
      <c r="E21" s="280">
        <v>10174.441583328344</v>
      </c>
      <c r="F21" s="504">
        <v>18942.990598239416</v>
      </c>
      <c r="G21" s="505">
        <v>21319.178246286534</v>
      </c>
      <c r="H21" s="636">
        <v>28081.845416417018</v>
      </c>
      <c r="I21" s="586">
        <f t="shared" si="0"/>
        <v>35</v>
      </c>
      <c r="J21" s="280">
        <v>16696</v>
      </c>
      <c r="K21" s="283">
        <v>16690</v>
      </c>
      <c r="L21" s="596">
        <v>355945</v>
      </c>
      <c r="M21" s="597">
        <v>468686</v>
      </c>
      <c r="N21" s="641">
        <v>25.666975775572514</v>
      </c>
      <c r="O21" s="641">
        <v>25.226477235478733</v>
      </c>
      <c r="P21" s="505">
        <f t="shared" si="1"/>
        <v>6</v>
      </c>
      <c r="Q21" s="599">
        <f t="shared" si="2"/>
        <v>31.721049901669797</v>
      </c>
      <c r="R21" s="510">
        <f t="shared" si="3"/>
        <v>684.4894339200174</v>
      </c>
      <c r="S21" s="600">
        <f t="shared" si="4"/>
        <v>1.3402358361153937</v>
      </c>
      <c r="T21" s="593" t="s">
        <v>70</v>
      </c>
      <c r="U21" s="549"/>
      <c r="W21" s="549"/>
    </row>
    <row r="22" spans="1:23" ht="8.25" customHeight="1">
      <c r="A22" s="593" t="s">
        <v>71</v>
      </c>
      <c r="B22" s="594">
        <v>31996.125103791863</v>
      </c>
      <c r="C22" s="280">
        <v>42218.311795435795</v>
      </c>
      <c r="D22" s="280">
        <v>33989.54032480044</v>
      </c>
      <c r="E22" s="280">
        <v>59557.108140947756</v>
      </c>
      <c r="F22" s="504">
        <v>56194.52139119729</v>
      </c>
      <c r="G22" s="505">
        <v>52778.630641694814</v>
      </c>
      <c r="H22" s="636">
        <v>70830.14796547472</v>
      </c>
      <c r="I22" s="586">
        <f t="shared" si="0"/>
        <v>47</v>
      </c>
      <c r="J22" s="280">
        <v>3257</v>
      </c>
      <c r="K22" s="283">
        <v>3244</v>
      </c>
      <c r="L22" s="596">
        <v>171900</v>
      </c>
      <c r="M22" s="597">
        <v>229773</v>
      </c>
      <c r="N22" s="641">
        <v>5.908696714744003</v>
      </c>
      <c r="O22" s="641">
        <v>9.455745163649294</v>
      </c>
      <c r="P22" s="505">
        <f t="shared" si="1"/>
        <v>45</v>
      </c>
      <c r="Q22" s="599">
        <f t="shared" si="2"/>
        <v>34.20232223592273</v>
      </c>
      <c r="R22" s="510">
        <f t="shared" si="3"/>
        <v>121.37101832084235</v>
      </c>
      <c r="S22" s="600">
        <f t="shared" si="4"/>
        <v>3.380443883691072</v>
      </c>
      <c r="T22" s="593" t="s">
        <v>71</v>
      </c>
      <c r="U22" s="549"/>
      <c r="W22" s="549"/>
    </row>
    <row r="23" spans="1:23" ht="8.25" customHeight="1">
      <c r="A23" s="593" t="s">
        <v>72</v>
      </c>
      <c r="B23" s="594">
        <v>21654.323344149645</v>
      </c>
      <c r="C23" s="280">
        <v>27923.062627764357</v>
      </c>
      <c r="D23" s="280">
        <v>28382.994454713495</v>
      </c>
      <c r="E23" s="280">
        <v>46760.77912254161</v>
      </c>
      <c r="F23" s="504">
        <v>46522.08530805687</v>
      </c>
      <c r="G23" s="505">
        <v>51131.703619480766</v>
      </c>
      <c r="H23" s="636">
        <v>51447.32362398336</v>
      </c>
      <c r="I23" s="586">
        <f t="shared" si="0"/>
        <v>45</v>
      </c>
      <c r="J23" s="280">
        <v>5277</v>
      </c>
      <c r="K23" s="283">
        <v>5287</v>
      </c>
      <c r="L23" s="596">
        <v>269822</v>
      </c>
      <c r="M23" s="597">
        <v>272002</v>
      </c>
      <c r="N23" s="641">
        <v>17.41895166860984</v>
      </c>
      <c r="O23" s="641">
        <v>15.843047807210164</v>
      </c>
      <c r="P23" s="505">
        <f t="shared" si="1"/>
        <v>29</v>
      </c>
      <c r="Q23" s="599">
        <f t="shared" si="2"/>
        <v>0.6172687044644882</v>
      </c>
      <c r="R23" s="510">
        <f t="shared" si="3"/>
        <v>137.58453592078135</v>
      </c>
      <c r="S23" s="600">
        <f t="shared" si="4"/>
        <v>2.4553780483663865</v>
      </c>
      <c r="T23" s="593" t="s">
        <v>72</v>
      </c>
      <c r="U23" s="549"/>
      <c r="W23" s="549"/>
    </row>
    <row r="24" spans="1:23" ht="8.25" customHeight="1">
      <c r="A24" s="593" t="s">
        <v>73</v>
      </c>
      <c r="B24" s="594">
        <v>8660.082510313789</v>
      </c>
      <c r="C24" s="280">
        <v>12052.67470443638</v>
      </c>
      <c r="D24" s="280">
        <v>13563.421483735081</v>
      </c>
      <c r="E24" s="280">
        <v>18915.343297524523</v>
      </c>
      <c r="F24" s="504">
        <v>18031.072463768116</v>
      </c>
      <c r="G24" s="505">
        <v>18831.41409488715</v>
      </c>
      <c r="H24" s="636">
        <v>18819.99308994587</v>
      </c>
      <c r="I24" s="586">
        <f t="shared" si="0"/>
        <v>26</v>
      </c>
      <c r="J24" s="280">
        <v>8684</v>
      </c>
      <c r="K24" s="283">
        <v>8683</v>
      </c>
      <c r="L24" s="596">
        <v>163532</v>
      </c>
      <c r="M24" s="597">
        <v>163414</v>
      </c>
      <c r="N24" s="641">
        <v>27.554018898189707</v>
      </c>
      <c r="O24" s="641">
        <v>27.127158034528552</v>
      </c>
      <c r="P24" s="505">
        <f t="shared" si="1"/>
        <v>4</v>
      </c>
      <c r="Q24" s="599">
        <f t="shared" si="2"/>
        <v>-0.06064868460611469</v>
      </c>
      <c r="R24" s="510">
        <f t="shared" si="3"/>
        <v>117.31886581371553</v>
      </c>
      <c r="S24" s="600">
        <f t="shared" si="4"/>
        <v>0.8982041173064681</v>
      </c>
      <c r="T24" s="593" t="s">
        <v>73</v>
      </c>
      <c r="U24" s="549"/>
      <c r="W24" s="549"/>
    </row>
    <row r="25" spans="1:23" ht="8.25" customHeight="1">
      <c r="A25" s="593" t="s">
        <v>74</v>
      </c>
      <c r="B25" s="594">
        <v>14002.523659305993</v>
      </c>
      <c r="C25" s="280">
        <v>14151.220023039063</v>
      </c>
      <c r="D25" s="280">
        <v>20854.387056627256</v>
      </c>
      <c r="E25" s="280">
        <v>23532.68814990219</v>
      </c>
      <c r="F25" s="504">
        <v>25139.592087731886</v>
      </c>
      <c r="G25" s="505">
        <v>27480.534155110425</v>
      </c>
      <c r="H25" s="636">
        <v>27921.717690569138</v>
      </c>
      <c r="I25" s="586">
        <f t="shared" si="0"/>
        <v>34</v>
      </c>
      <c r="J25" s="280">
        <v>9735</v>
      </c>
      <c r="K25" s="283">
        <v>9734</v>
      </c>
      <c r="L25" s="596">
        <v>267523</v>
      </c>
      <c r="M25" s="597">
        <v>271790</v>
      </c>
      <c r="N25" s="641">
        <v>10.867064373798124</v>
      </c>
      <c r="O25" s="641">
        <v>12.545304154042434</v>
      </c>
      <c r="P25" s="505">
        <f t="shared" si="1"/>
        <v>36</v>
      </c>
      <c r="Q25" s="599">
        <f t="shared" si="2"/>
        <v>1.6054401743740052</v>
      </c>
      <c r="R25" s="510">
        <f t="shared" si="3"/>
        <v>99.40489564545412</v>
      </c>
      <c r="S25" s="600">
        <f t="shared" si="4"/>
        <v>1.3325935706818148</v>
      </c>
      <c r="T25" s="593" t="s">
        <v>74</v>
      </c>
      <c r="U25" s="549"/>
      <c r="W25" s="549"/>
    </row>
    <row r="26" spans="1:23" ht="8.25" customHeight="1">
      <c r="A26" s="593" t="s">
        <v>75</v>
      </c>
      <c r="B26" s="594">
        <v>7541.620174068289</v>
      </c>
      <c r="C26" s="280">
        <v>9460.341215205028</v>
      </c>
      <c r="D26" s="280">
        <v>11307.576668671078</v>
      </c>
      <c r="E26" s="280">
        <v>24424.80490946284</v>
      </c>
      <c r="F26" s="504">
        <v>26880.90708469675</v>
      </c>
      <c r="G26" s="505">
        <v>26083.902291002883</v>
      </c>
      <c r="H26" s="636">
        <v>29241.655339072648</v>
      </c>
      <c r="I26" s="586">
        <f t="shared" si="0"/>
        <v>36</v>
      </c>
      <c r="J26" s="280">
        <v>13182</v>
      </c>
      <c r="K26" s="283">
        <v>13242</v>
      </c>
      <c r="L26" s="596">
        <v>343838</v>
      </c>
      <c r="M26" s="597">
        <v>387218</v>
      </c>
      <c r="N26" s="641">
        <v>23.69850125957605</v>
      </c>
      <c r="O26" s="641">
        <v>25.565103143661673</v>
      </c>
      <c r="P26" s="505">
        <f t="shared" si="1"/>
        <v>5</v>
      </c>
      <c r="Q26" s="599">
        <f t="shared" si="2"/>
        <v>12.106137390182479</v>
      </c>
      <c r="R26" s="510">
        <f t="shared" si="3"/>
        <v>287.73704673724484</v>
      </c>
      <c r="S26" s="600">
        <f t="shared" si="4"/>
        <v>1.3955889939429973</v>
      </c>
      <c r="T26" s="593" t="s">
        <v>75</v>
      </c>
      <c r="U26" s="549"/>
      <c r="W26" s="549"/>
    </row>
    <row r="27" spans="1:23" ht="8.25" customHeight="1">
      <c r="A27" s="593" t="s">
        <v>76</v>
      </c>
      <c r="B27" s="594">
        <v>4938.174954358387</v>
      </c>
      <c r="C27" s="280">
        <v>6233.319954305474</v>
      </c>
      <c r="D27" s="280">
        <v>7756.286685202347</v>
      </c>
      <c r="E27" s="280">
        <v>11506.34083125058</v>
      </c>
      <c r="F27" s="504">
        <v>12606.849188506667</v>
      </c>
      <c r="G27" s="505">
        <v>14333.261458846722</v>
      </c>
      <c r="H27" s="636">
        <v>13769.543659630059</v>
      </c>
      <c r="I27" s="586">
        <f t="shared" si="0"/>
        <v>14</v>
      </c>
      <c r="J27" s="280">
        <v>32464</v>
      </c>
      <c r="K27" s="283">
        <v>33681</v>
      </c>
      <c r="L27" s="596">
        <v>465315</v>
      </c>
      <c r="M27" s="597">
        <v>463772</v>
      </c>
      <c r="N27" s="641">
        <v>27.32634996215073</v>
      </c>
      <c r="O27" s="641">
        <v>22.44850641621695</v>
      </c>
      <c r="P27" s="505">
        <f t="shared" si="1"/>
        <v>14</v>
      </c>
      <c r="Q27" s="599">
        <f t="shared" si="2"/>
        <v>-3.9329345999526693</v>
      </c>
      <c r="R27" s="510">
        <f t="shared" si="3"/>
        <v>178.83871646704594</v>
      </c>
      <c r="S27" s="600">
        <f t="shared" si="4"/>
        <v>0.6571660653328361</v>
      </c>
      <c r="T27" s="593" t="s">
        <v>76</v>
      </c>
      <c r="U27" s="549"/>
      <c r="W27" s="549"/>
    </row>
    <row r="28" spans="1:23" ht="8.25" customHeight="1">
      <c r="A28" s="593" t="s">
        <v>77</v>
      </c>
      <c r="B28" s="594">
        <v>4959.318093762108</v>
      </c>
      <c r="C28" s="280">
        <v>4919.594141858907</v>
      </c>
      <c r="D28" s="280">
        <v>6193.648699585375</v>
      </c>
      <c r="E28" s="280">
        <v>7488.627889634601</v>
      </c>
      <c r="F28" s="504">
        <v>8313.885326982963</v>
      </c>
      <c r="G28" s="505">
        <v>8454.329557910121</v>
      </c>
      <c r="H28" s="636">
        <v>7884.04486251809</v>
      </c>
      <c r="I28" s="586">
        <f t="shared" si="0"/>
        <v>4</v>
      </c>
      <c r="J28" s="280">
        <v>10948</v>
      </c>
      <c r="K28" s="283">
        <v>11056</v>
      </c>
      <c r="L28" s="596">
        <v>92558</v>
      </c>
      <c r="M28" s="597">
        <v>87166</v>
      </c>
      <c r="N28" s="641">
        <v>11.330312177900517</v>
      </c>
      <c r="O28" s="641">
        <v>8.531826239138967</v>
      </c>
      <c r="P28" s="505">
        <f t="shared" si="1"/>
        <v>47</v>
      </c>
      <c r="Q28" s="599">
        <f t="shared" si="2"/>
        <v>-6.745475102262323</v>
      </c>
      <c r="R28" s="510">
        <f t="shared" si="3"/>
        <v>58.97437336061865</v>
      </c>
      <c r="S28" s="600">
        <f t="shared" si="4"/>
        <v>0.3762743972698782</v>
      </c>
      <c r="T28" s="593" t="s">
        <v>77</v>
      </c>
      <c r="U28" s="549"/>
      <c r="W28" s="549"/>
    </row>
    <row r="29" spans="1:23" ht="8.25" customHeight="1">
      <c r="A29" s="593" t="s">
        <v>78</v>
      </c>
      <c r="B29" s="594">
        <v>4829.757343550446</v>
      </c>
      <c r="C29" s="280">
        <v>5631.566118220597</v>
      </c>
      <c r="D29" s="280">
        <v>8192.298258523424</v>
      </c>
      <c r="E29" s="280">
        <v>9851.120823346962</v>
      </c>
      <c r="F29" s="504">
        <v>8831.93990064219</v>
      </c>
      <c r="G29" s="505">
        <v>5973</v>
      </c>
      <c r="H29" s="636">
        <v>9250.925507900678</v>
      </c>
      <c r="I29" s="586">
        <f t="shared" si="0"/>
        <v>7</v>
      </c>
      <c r="J29" s="280">
        <v>10789</v>
      </c>
      <c r="K29" s="283">
        <v>11075</v>
      </c>
      <c r="L29" s="596">
        <v>64438</v>
      </c>
      <c r="M29" s="597">
        <v>102454</v>
      </c>
      <c r="N29" s="641">
        <v>12.733398543636563</v>
      </c>
      <c r="O29" s="641">
        <v>18.129312068571952</v>
      </c>
      <c r="P29" s="505">
        <f t="shared" si="1"/>
        <v>24</v>
      </c>
      <c r="Q29" s="599">
        <f t="shared" si="2"/>
        <v>54.879047512149306</v>
      </c>
      <c r="R29" s="510">
        <f t="shared" si="3"/>
        <v>91.5401716869723</v>
      </c>
      <c r="S29" s="600">
        <f t="shared" si="4"/>
        <v>0.44151022481144375</v>
      </c>
      <c r="T29" s="593" t="s">
        <v>78</v>
      </c>
      <c r="U29" s="549"/>
      <c r="W29" s="549"/>
    </row>
    <row r="30" spans="1:23" ht="8.25" customHeight="1">
      <c r="A30" s="593" t="s">
        <v>79</v>
      </c>
      <c r="B30" s="594">
        <v>3603.1721268850756</v>
      </c>
      <c r="C30" s="280">
        <v>4672.590989877134</v>
      </c>
      <c r="D30" s="280">
        <v>5717.699623412268</v>
      </c>
      <c r="E30" s="280">
        <v>6659.688783009782</v>
      </c>
      <c r="F30" s="504">
        <v>10250.015699770156</v>
      </c>
      <c r="G30" s="505">
        <v>9932.53863798744</v>
      </c>
      <c r="H30" s="636">
        <v>8669.736265113073</v>
      </c>
      <c r="I30" s="586">
        <f t="shared" si="0"/>
        <v>6</v>
      </c>
      <c r="J30" s="280">
        <v>79779</v>
      </c>
      <c r="K30" s="283">
        <v>79815</v>
      </c>
      <c r="L30" s="596">
        <v>792408</v>
      </c>
      <c r="M30" s="597">
        <v>691975</v>
      </c>
      <c r="N30" s="641">
        <v>22.243087772011215</v>
      </c>
      <c r="O30" s="641">
        <v>21.668191636402124</v>
      </c>
      <c r="P30" s="505">
        <f t="shared" si="1"/>
        <v>16</v>
      </c>
      <c r="Q30" s="599">
        <f t="shared" si="2"/>
        <v>-12.713792705972692</v>
      </c>
      <c r="R30" s="510">
        <f t="shared" si="3"/>
        <v>140.61399122245146</v>
      </c>
      <c r="S30" s="600">
        <f t="shared" si="4"/>
        <v>0.41377235220377867</v>
      </c>
      <c r="T30" s="593" t="s">
        <v>79</v>
      </c>
      <c r="U30" s="549"/>
      <c r="W30" s="549"/>
    </row>
    <row r="31" spans="1:23" ht="8.25" customHeight="1">
      <c r="A31" s="593" t="s">
        <v>80</v>
      </c>
      <c r="B31" s="594">
        <v>3579.8192771084337</v>
      </c>
      <c r="C31" s="280">
        <v>4749.526130517194</v>
      </c>
      <c r="D31" s="280">
        <v>4941.081081081081</v>
      </c>
      <c r="E31" s="280">
        <v>11173.94242465198</v>
      </c>
      <c r="F31" s="504">
        <v>4923.56515867657</v>
      </c>
      <c r="G31" s="505">
        <v>5076.704929101958</v>
      </c>
      <c r="H31" s="636">
        <v>4643.445389496423</v>
      </c>
      <c r="I31" s="586">
        <f t="shared" si="0"/>
        <v>1</v>
      </c>
      <c r="J31" s="280">
        <v>7405</v>
      </c>
      <c r="K31" s="283">
        <v>7407</v>
      </c>
      <c r="L31" s="596">
        <v>37593</v>
      </c>
      <c r="M31" s="597">
        <v>34394</v>
      </c>
      <c r="N31" s="641">
        <v>10.646378141407963</v>
      </c>
      <c r="O31" s="641">
        <v>8.626622790296366</v>
      </c>
      <c r="P31" s="505">
        <f t="shared" si="1"/>
        <v>46</v>
      </c>
      <c r="Q31" s="599">
        <f t="shared" si="2"/>
        <v>-8.534266727260375</v>
      </c>
      <c r="R31" s="510">
        <f t="shared" si="3"/>
        <v>29.711726488246725</v>
      </c>
      <c r="S31" s="600">
        <f t="shared" si="4"/>
        <v>0.22161335274674213</v>
      </c>
      <c r="T31" s="593" t="s">
        <v>80</v>
      </c>
      <c r="U31" s="549"/>
      <c r="W31" s="549"/>
    </row>
    <row r="32" spans="1:23" ht="8.25" customHeight="1">
      <c r="A32" s="593" t="s">
        <v>81</v>
      </c>
      <c r="B32" s="594">
        <v>4236.8801155512765</v>
      </c>
      <c r="C32" s="280">
        <v>4662.970528158739</v>
      </c>
      <c r="D32" s="280">
        <v>5712.255426847075</v>
      </c>
      <c r="E32" s="280">
        <v>8272.84226914469</v>
      </c>
      <c r="F32" s="504">
        <v>9118.036618620958</v>
      </c>
      <c r="G32" s="505">
        <v>9890.990639625585</v>
      </c>
      <c r="H32" s="636">
        <v>10547.090464547677</v>
      </c>
      <c r="I32" s="586">
        <f t="shared" si="0"/>
        <v>8</v>
      </c>
      <c r="J32" s="280">
        <v>10256</v>
      </c>
      <c r="K32" s="283">
        <v>10225</v>
      </c>
      <c r="L32" s="596">
        <v>101442</v>
      </c>
      <c r="M32" s="597">
        <v>107844</v>
      </c>
      <c r="N32" s="641">
        <v>16.56314902621576</v>
      </c>
      <c r="O32" s="641">
        <v>16.936312154305693</v>
      </c>
      <c r="P32" s="505">
        <f t="shared" si="1"/>
        <v>26</v>
      </c>
      <c r="Q32" s="599">
        <f t="shared" si="2"/>
        <v>6.633307510105259</v>
      </c>
      <c r="R32" s="510">
        <f t="shared" si="3"/>
        <v>148.93530562347183</v>
      </c>
      <c r="S32" s="600">
        <f t="shared" si="4"/>
        <v>0.5033710711573784</v>
      </c>
      <c r="T32" s="593" t="s">
        <v>81</v>
      </c>
      <c r="U32" s="549"/>
      <c r="W32" s="549"/>
    </row>
    <row r="33" spans="1:23" ht="8.25" customHeight="1">
      <c r="A33" s="593" t="s">
        <v>82</v>
      </c>
      <c r="B33" s="594">
        <v>14050.022737608004</v>
      </c>
      <c r="C33" s="280">
        <v>20627.591312931883</v>
      </c>
      <c r="D33" s="280">
        <v>19946.268656716416</v>
      </c>
      <c r="E33" s="280">
        <v>14382.756042860703</v>
      </c>
      <c r="F33" s="504">
        <v>33123.723869713176</v>
      </c>
      <c r="G33" s="505">
        <v>34033.71628371628</v>
      </c>
      <c r="H33" s="636">
        <v>20702.817252555473</v>
      </c>
      <c r="I33" s="586">
        <f t="shared" si="0"/>
        <v>29</v>
      </c>
      <c r="J33" s="280">
        <v>4004</v>
      </c>
      <c r="K33" s="283">
        <v>4011</v>
      </c>
      <c r="L33" s="596">
        <v>136271</v>
      </c>
      <c r="M33" s="597">
        <v>83039</v>
      </c>
      <c r="N33" s="641">
        <v>38.590782684541715</v>
      </c>
      <c r="O33" s="641">
        <v>16.9252154913243</v>
      </c>
      <c r="P33" s="505">
        <f t="shared" si="1"/>
        <v>27</v>
      </c>
      <c r="Q33" s="599">
        <f t="shared" si="2"/>
        <v>-39.16968373371289</v>
      </c>
      <c r="R33" s="510">
        <f t="shared" si="3"/>
        <v>47.35077401077642</v>
      </c>
      <c r="S33" s="600">
        <f t="shared" si="4"/>
        <v>0.9880638960501441</v>
      </c>
      <c r="T33" s="593" t="s">
        <v>82</v>
      </c>
      <c r="U33" s="549"/>
      <c r="W33" s="549"/>
    </row>
    <row r="34" spans="1:23" ht="8.25" customHeight="1">
      <c r="A34" s="593" t="s">
        <v>83</v>
      </c>
      <c r="B34" s="594">
        <v>60179.34954215346</v>
      </c>
      <c r="C34" s="280">
        <v>89540.34761018</v>
      </c>
      <c r="D34" s="280">
        <v>102160.77953714982</v>
      </c>
      <c r="E34" s="280">
        <v>101494.9132256134</v>
      </c>
      <c r="F34" s="504">
        <v>129465.03616947985</v>
      </c>
      <c r="G34" s="505">
        <v>153845.49208534067</v>
      </c>
      <c r="H34" s="1660">
        <v>145186.19031260736</v>
      </c>
      <c r="I34" s="586">
        <f t="shared" si="0"/>
        <v>50</v>
      </c>
      <c r="J34" s="280">
        <v>2906</v>
      </c>
      <c r="K34" s="283">
        <v>2911</v>
      </c>
      <c r="L34" s="596">
        <v>447075</v>
      </c>
      <c r="M34" s="597">
        <v>422637</v>
      </c>
      <c r="N34" s="641">
        <v>6.51763467919592</v>
      </c>
      <c r="O34" s="641">
        <v>7.894037889558891</v>
      </c>
      <c r="P34" s="505">
        <f t="shared" si="1"/>
        <v>49</v>
      </c>
      <c r="Q34" s="599">
        <f t="shared" si="2"/>
        <v>-5.628570363264103</v>
      </c>
      <c r="R34" s="510">
        <f t="shared" si="3"/>
        <v>141.25583180474504</v>
      </c>
      <c r="S34" s="600">
        <f t="shared" si="4"/>
        <v>6.9291648138006545</v>
      </c>
      <c r="T34" s="593" t="s">
        <v>83</v>
      </c>
      <c r="U34" s="549"/>
      <c r="W34" s="549"/>
    </row>
    <row r="35" spans="1:23" ht="8.25" customHeight="1">
      <c r="A35" s="593" t="s">
        <v>84</v>
      </c>
      <c r="B35" s="594">
        <v>4984.2011929711425</v>
      </c>
      <c r="C35" s="280">
        <v>4970.79066644284</v>
      </c>
      <c r="D35" s="280">
        <v>6243.450256767343</v>
      </c>
      <c r="E35" s="280">
        <v>11911.685840325232</v>
      </c>
      <c r="F35" s="504">
        <v>12560.47391805167</v>
      </c>
      <c r="G35" s="505">
        <v>14094.469479721425</v>
      </c>
      <c r="H35" s="636">
        <v>16507.412564501596</v>
      </c>
      <c r="I35" s="586">
        <f t="shared" si="0"/>
        <v>21</v>
      </c>
      <c r="J35" s="280">
        <v>12205</v>
      </c>
      <c r="K35" s="283">
        <v>12209</v>
      </c>
      <c r="L35" s="596">
        <v>172023</v>
      </c>
      <c r="M35" s="597">
        <v>201539</v>
      </c>
      <c r="N35" s="641">
        <v>20.855721947954958</v>
      </c>
      <c r="O35" s="641">
        <v>24.420237612005405</v>
      </c>
      <c r="P35" s="505">
        <f t="shared" si="1"/>
        <v>10</v>
      </c>
      <c r="Q35" s="599">
        <f t="shared" si="2"/>
        <v>17.119786510956082</v>
      </c>
      <c r="R35" s="510">
        <f t="shared" si="3"/>
        <v>231.1947476715186</v>
      </c>
      <c r="S35" s="600">
        <f t="shared" si="4"/>
        <v>0.7878337606528049</v>
      </c>
      <c r="T35" s="593" t="s">
        <v>84</v>
      </c>
      <c r="U35" s="549"/>
      <c r="W35" s="549"/>
    </row>
    <row r="36" spans="1:23" ht="8.25" customHeight="1">
      <c r="A36" s="593" t="s">
        <v>85</v>
      </c>
      <c r="B36" s="594">
        <v>4459.579394173259</v>
      </c>
      <c r="C36" s="280">
        <v>9510.153256704982</v>
      </c>
      <c r="D36" s="280">
        <v>10861.39552521805</v>
      </c>
      <c r="E36" s="280">
        <v>12411.01243339254</v>
      </c>
      <c r="F36" s="504">
        <v>13767.350928641252</v>
      </c>
      <c r="G36" s="505">
        <v>14692.840256670044</v>
      </c>
      <c r="H36" s="636">
        <v>18913.55731892622</v>
      </c>
      <c r="I36" s="586">
        <f aca="true" t="shared" si="5" ref="I36:I53">RANK(H36,H$4:H$53,1)</f>
        <v>27</v>
      </c>
      <c r="J36" s="280">
        <v>5922</v>
      </c>
      <c r="K36" s="283">
        <v>5923</v>
      </c>
      <c r="L36" s="596">
        <v>87011</v>
      </c>
      <c r="M36" s="597">
        <v>112025</v>
      </c>
      <c r="N36" s="641">
        <v>11.015654177506851</v>
      </c>
      <c r="O36" s="641">
        <v>11.524257262776725</v>
      </c>
      <c r="P36" s="505">
        <f aca="true" t="shared" si="6" ref="P36:P53">RANK(O36,O$4:O$53,0)</f>
        <v>38</v>
      </c>
      <c r="Q36" s="599">
        <f aca="true" t="shared" si="7" ref="Q36:Q53">(H36-G36)*100/G36</f>
        <v>28.726352349336384</v>
      </c>
      <c r="R36" s="510">
        <f aca="true" t="shared" si="8" ref="R36:R53">(H36-$B36)*100/$B36</f>
        <v>324.11078819760576</v>
      </c>
      <c r="S36" s="600">
        <f aca="true" t="shared" si="9" ref="S36:S53">H36/H$55</f>
        <v>0.9026695693021786</v>
      </c>
      <c r="T36" s="593" t="s">
        <v>85</v>
      </c>
      <c r="U36" s="549"/>
      <c r="W36" s="549"/>
    </row>
    <row r="37" spans="1:23" ht="8.25" customHeight="1">
      <c r="A37" s="593" t="s">
        <v>86</v>
      </c>
      <c r="B37" s="594">
        <v>19010.61363913627</v>
      </c>
      <c r="C37" s="280">
        <v>29797.471446894277</v>
      </c>
      <c r="D37" s="280">
        <v>52009.74623023171</v>
      </c>
      <c r="E37" s="280">
        <v>52454.689596292235</v>
      </c>
      <c r="F37" s="504">
        <v>71854.07779970714</v>
      </c>
      <c r="G37" s="505">
        <v>71744.44515184313</v>
      </c>
      <c r="H37" s="636">
        <v>68553.15952455427</v>
      </c>
      <c r="I37" s="586">
        <f t="shared" si="5"/>
        <v>46</v>
      </c>
      <c r="J37" s="280">
        <v>15707</v>
      </c>
      <c r="K37" s="283">
        <v>15985</v>
      </c>
      <c r="L37" s="596">
        <v>1126890</v>
      </c>
      <c r="M37" s="597">
        <v>1095822.255</v>
      </c>
      <c r="N37" s="641">
        <v>12.978213820762932</v>
      </c>
      <c r="O37" s="641">
        <v>22.29324437954765</v>
      </c>
      <c r="P37" s="505">
        <f t="shared" si="6"/>
        <v>15</v>
      </c>
      <c r="Q37" s="599">
        <f t="shared" si="7"/>
        <v>-4.44812921827562</v>
      </c>
      <c r="R37" s="510">
        <f t="shared" si="8"/>
        <v>260.6046644566331</v>
      </c>
      <c r="S37" s="600">
        <f t="shared" si="9"/>
        <v>3.271772196994939</v>
      </c>
      <c r="T37" s="593" t="s">
        <v>86</v>
      </c>
      <c r="U37" s="549"/>
      <c r="W37" s="549"/>
    </row>
    <row r="38" spans="1:23" ht="8.25" customHeight="1">
      <c r="A38" s="593" t="s">
        <v>87</v>
      </c>
      <c r="B38" s="594">
        <v>8832.649226052125</v>
      </c>
      <c r="C38" s="280">
        <v>13185.232149824424</v>
      </c>
      <c r="D38" s="280">
        <v>20459.34741257377</v>
      </c>
      <c r="E38" s="280">
        <v>15732.018871283604</v>
      </c>
      <c r="F38" s="504">
        <v>20001.55721658658</v>
      </c>
      <c r="G38" s="505">
        <v>19203.0630871288</v>
      </c>
      <c r="H38" s="636">
        <v>18488.38867840428</v>
      </c>
      <c r="I38" s="586">
        <f t="shared" si="5"/>
        <v>25</v>
      </c>
      <c r="J38" s="280">
        <v>22461</v>
      </c>
      <c r="K38" s="283">
        <v>22435</v>
      </c>
      <c r="L38" s="596">
        <v>431320</v>
      </c>
      <c r="M38" s="597">
        <v>414787</v>
      </c>
      <c r="N38" s="641">
        <v>15.632673490889943</v>
      </c>
      <c r="O38" s="641">
        <v>14.212296145838902</v>
      </c>
      <c r="P38" s="505">
        <f t="shared" si="6"/>
        <v>32</v>
      </c>
      <c r="Q38" s="599">
        <f t="shared" si="7"/>
        <v>-3.7216688060747143</v>
      </c>
      <c r="R38" s="510">
        <f t="shared" si="8"/>
        <v>109.3187242608062</v>
      </c>
      <c r="S38" s="600">
        <f t="shared" si="9"/>
        <v>0.8823779453020394</v>
      </c>
      <c r="T38" s="593" t="s">
        <v>87</v>
      </c>
      <c r="U38" s="549"/>
      <c r="W38" s="549"/>
    </row>
    <row r="39" spans="1:23" ht="8.25" customHeight="1">
      <c r="A39" s="593" t="s">
        <v>88</v>
      </c>
      <c r="B39" s="594">
        <v>4967.371323529412</v>
      </c>
      <c r="C39" s="280">
        <v>6863</v>
      </c>
      <c r="D39" s="280">
        <v>8623.179565383149</v>
      </c>
      <c r="E39" s="280">
        <v>9951.052081778838</v>
      </c>
      <c r="F39" s="504">
        <v>12218.960107575078</v>
      </c>
      <c r="G39" s="505">
        <v>13685.338710882068</v>
      </c>
      <c r="H39" s="636">
        <v>14718.990366664177</v>
      </c>
      <c r="I39" s="586">
        <f t="shared" si="5"/>
        <v>17</v>
      </c>
      <c r="J39" s="280">
        <v>13389</v>
      </c>
      <c r="K39" s="283">
        <v>13391</v>
      </c>
      <c r="L39" s="596">
        <v>183233</v>
      </c>
      <c r="M39" s="597">
        <v>197102</v>
      </c>
      <c r="N39" s="641">
        <v>19.279465070154302</v>
      </c>
      <c r="O39" s="641">
        <v>10.116801419109525</v>
      </c>
      <c r="P39" s="505">
        <f t="shared" si="6"/>
        <v>43</v>
      </c>
      <c r="Q39" s="599">
        <f t="shared" si="7"/>
        <v>7.552985553512006</v>
      </c>
      <c r="R39" s="510">
        <f t="shared" si="8"/>
        <v>196.31347060654312</v>
      </c>
      <c r="S39" s="600">
        <f t="shared" si="9"/>
        <v>0.7024794157334109</v>
      </c>
      <c r="T39" s="593" t="s">
        <v>88</v>
      </c>
      <c r="U39" s="549"/>
      <c r="W39" s="549"/>
    </row>
    <row r="40" spans="1:23" ht="8.25" customHeight="1">
      <c r="A40" s="593" t="s">
        <v>89</v>
      </c>
      <c r="B40" s="594">
        <v>5057.203389830509</v>
      </c>
      <c r="C40" s="280">
        <v>10274.515062125682</v>
      </c>
      <c r="D40" s="280">
        <v>11159.96401259559</v>
      </c>
      <c r="E40" s="280">
        <v>15722.491909385113</v>
      </c>
      <c r="F40" s="504">
        <v>13325.16393442623</v>
      </c>
      <c r="G40" s="505">
        <v>9047.658516369664</v>
      </c>
      <c r="H40" s="636">
        <v>19487.69167012018</v>
      </c>
      <c r="I40" s="586">
        <f t="shared" si="5"/>
        <v>28</v>
      </c>
      <c r="J40" s="280">
        <v>12065</v>
      </c>
      <c r="K40" s="283">
        <v>12065</v>
      </c>
      <c r="L40" s="596">
        <v>109160</v>
      </c>
      <c r="M40" s="597">
        <v>235119</v>
      </c>
      <c r="N40" s="641">
        <v>9.823472664180501</v>
      </c>
      <c r="O40" s="641">
        <v>22.643782660366856</v>
      </c>
      <c r="P40" s="505">
        <f t="shared" si="6"/>
        <v>13</v>
      </c>
      <c r="Q40" s="599">
        <f t="shared" si="7"/>
        <v>115.38933675338951</v>
      </c>
      <c r="R40" s="510">
        <f t="shared" si="8"/>
        <v>285.34522280254396</v>
      </c>
      <c r="S40" s="600">
        <f t="shared" si="9"/>
        <v>0.9300707397311405</v>
      </c>
      <c r="T40" s="593" t="s">
        <v>89</v>
      </c>
      <c r="U40" s="549"/>
      <c r="W40" s="549"/>
    </row>
    <row r="41" spans="1:23" ht="8.25" customHeight="1">
      <c r="A41" s="593" t="s">
        <v>90</v>
      </c>
      <c r="B41" s="594">
        <v>12190.75</v>
      </c>
      <c r="C41" s="280">
        <v>14895.51603655259</v>
      </c>
      <c r="D41" s="280">
        <v>17850.053132560086</v>
      </c>
      <c r="E41" s="280">
        <v>25970.118377198025</v>
      </c>
      <c r="F41" s="504">
        <v>19032.202919977823</v>
      </c>
      <c r="G41" s="505">
        <v>28059.7232169674</v>
      </c>
      <c r="H41" s="636">
        <v>30720.401507967712</v>
      </c>
      <c r="I41" s="586">
        <f t="shared" si="5"/>
        <v>38</v>
      </c>
      <c r="J41" s="280">
        <v>43283</v>
      </c>
      <c r="K41" s="283">
        <v>43237</v>
      </c>
      <c r="L41" s="596">
        <v>1214509</v>
      </c>
      <c r="M41" s="597">
        <v>1328258</v>
      </c>
      <c r="N41" s="641">
        <v>27.90388360823835</v>
      </c>
      <c r="O41" s="641">
        <v>25.021093318650113</v>
      </c>
      <c r="P41" s="505">
        <f t="shared" si="6"/>
        <v>8</v>
      </c>
      <c r="Q41" s="599">
        <f t="shared" si="7"/>
        <v>9.482197206390941</v>
      </c>
      <c r="R41" s="510">
        <f t="shared" si="8"/>
        <v>151.99763351695108</v>
      </c>
      <c r="S41" s="600">
        <f t="shared" si="9"/>
        <v>1.4661637221591453</v>
      </c>
      <c r="T41" s="593" t="s">
        <v>90</v>
      </c>
      <c r="U41" s="549"/>
      <c r="W41" s="549"/>
    </row>
    <row r="42" spans="1:23" ht="8.25" customHeight="1">
      <c r="A42" s="593" t="s">
        <v>91</v>
      </c>
      <c r="B42" s="594">
        <v>9189.54918032787</v>
      </c>
      <c r="C42" s="280">
        <v>22647.368421052633</v>
      </c>
      <c r="D42" s="280">
        <v>38191.35802469136</v>
      </c>
      <c r="E42" s="280">
        <v>43790.41916167665</v>
      </c>
      <c r="F42" s="504">
        <v>54734.95058400719</v>
      </c>
      <c r="G42" s="505">
        <v>74506.35208711434</v>
      </c>
      <c r="H42" s="636">
        <v>85417.57246376811</v>
      </c>
      <c r="I42" s="586">
        <f t="shared" si="5"/>
        <v>48</v>
      </c>
      <c r="J42" s="280">
        <v>1102</v>
      </c>
      <c r="K42" s="283">
        <v>1104</v>
      </c>
      <c r="L42" s="596">
        <v>82106</v>
      </c>
      <c r="M42" s="597">
        <v>94301</v>
      </c>
      <c r="N42" s="641">
        <v>20.63281055639181</v>
      </c>
      <c r="O42" s="641">
        <v>20.027184012402703</v>
      </c>
      <c r="P42" s="505">
        <f t="shared" si="6"/>
        <v>20</v>
      </c>
      <c r="Q42" s="599">
        <f t="shared" si="7"/>
        <v>14.64468474298158</v>
      </c>
      <c r="R42" s="510">
        <f t="shared" si="8"/>
        <v>829.5077569922809</v>
      </c>
      <c r="S42" s="600">
        <f t="shared" si="9"/>
        <v>4.076644178911374</v>
      </c>
      <c r="T42" s="593" t="s">
        <v>91</v>
      </c>
      <c r="U42" s="549"/>
      <c r="W42" s="549"/>
    </row>
    <row r="43" spans="1:23" ht="8.25" customHeight="1">
      <c r="A43" s="593" t="s">
        <v>92</v>
      </c>
      <c r="B43" s="594">
        <v>2625.26649809113</v>
      </c>
      <c r="C43" s="280">
        <v>3827.6402004239735</v>
      </c>
      <c r="D43" s="280">
        <v>3150.172695001439</v>
      </c>
      <c r="E43" s="280">
        <v>5557.012392435102</v>
      </c>
      <c r="F43" s="504">
        <v>6341.226661553579</v>
      </c>
      <c r="G43" s="505">
        <v>7296.690875859747</v>
      </c>
      <c r="H43" s="636">
        <v>8280.507436150021</v>
      </c>
      <c r="I43" s="586">
        <f t="shared" si="5"/>
        <v>5</v>
      </c>
      <c r="J43" s="280">
        <v>41582</v>
      </c>
      <c r="K43" s="283">
        <v>41621</v>
      </c>
      <c r="L43" s="596">
        <v>303411</v>
      </c>
      <c r="M43" s="597">
        <v>344643</v>
      </c>
      <c r="N43" s="641">
        <v>23.340815868102247</v>
      </c>
      <c r="O43" s="641">
        <v>24.674019265670807</v>
      </c>
      <c r="P43" s="505">
        <f t="shared" si="6"/>
        <v>9</v>
      </c>
      <c r="Q43" s="599">
        <f t="shared" si="7"/>
        <v>13.483051112184514</v>
      </c>
      <c r="R43" s="510">
        <f t="shared" si="8"/>
        <v>215.41588033713526</v>
      </c>
      <c r="S43" s="600">
        <f t="shared" si="9"/>
        <v>0.39519599380246995</v>
      </c>
      <c r="T43" s="593" t="s">
        <v>92</v>
      </c>
      <c r="U43" s="549"/>
      <c r="W43" s="549"/>
    </row>
    <row r="44" spans="1:23" ht="8.25" customHeight="1">
      <c r="A44" s="593" t="s">
        <v>93</v>
      </c>
      <c r="B44" s="594">
        <v>4088.1458966565347</v>
      </c>
      <c r="C44" s="280">
        <v>4216.409484380881</v>
      </c>
      <c r="D44" s="280">
        <v>5075.584349593496</v>
      </c>
      <c r="E44" s="280">
        <v>4961.665817626083</v>
      </c>
      <c r="F44" s="504">
        <v>5874.075003135583</v>
      </c>
      <c r="G44" s="505">
        <v>6982.95595919383</v>
      </c>
      <c r="H44" s="636">
        <v>7421.608348680172</v>
      </c>
      <c r="I44" s="586">
        <f t="shared" si="5"/>
        <v>3</v>
      </c>
      <c r="J44" s="280">
        <v>8038</v>
      </c>
      <c r="K44" s="283">
        <v>8145</v>
      </c>
      <c r="L44" s="596">
        <v>56129</v>
      </c>
      <c r="M44" s="597">
        <v>60449</v>
      </c>
      <c r="N44" s="641">
        <v>12.646651270207851</v>
      </c>
      <c r="O44" s="641">
        <v>13.165701093348433</v>
      </c>
      <c r="P44" s="505">
        <f t="shared" si="6"/>
        <v>35</v>
      </c>
      <c r="Q44" s="599">
        <f t="shared" si="7"/>
        <v>6.281757926724541</v>
      </c>
      <c r="R44" s="510">
        <f t="shared" si="8"/>
        <v>81.53971351046667</v>
      </c>
      <c r="S44" s="600">
        <f t="shared" si="9"/>
        <v>0.3542041245159544</v>
      </c>
      <c r="T44" s="593" t="s">
        <v>93</v>
      </c>
      <c r="U44" s="549"/>
      <c r="W44" s="549"/>
    </row>
    <row r="45" spans="1:23" ht="8.25" customHeight="1">
      <c r="A45" s="593" t="s">
        <v>94</v>
      </c>
      <c r="B45" s="594">
        <v>9759.64551069734</v>
      </c>
      <c r="C45" s="280">
        <v>14118.31297024919</v>
      </c>
      <c r="D45" s="280">
        <v>15605.11505307402</v>
      </c>
      <c r="E45" s="280">
        <v>16813.741836876477</v>
      </c>
      <c r="F45" s="504">
        <v>18817.14565415006</v>
      </c>
      <c r="G45" s="505">
        <v>16955.164866200663</v>
      </c>
      <c r="H45" s="636">
        <v>17368.977921986316</v>
      </c>
      <c r="I45" s="586">
        <f t="shared" si="5"/>
        <v>22</v>
      </c>
      <c r="J45" s="280">
        <v>14163</v>
      </c>
      <c r="K45" s="283">
        <v>14177</v>
      </c>
      <c r="L45" s="596">
        <v>240136</v>
      </c>
      <c r="M45" s="597">
        <v>246240</v>
      </c>
      <c r="N45" s="641">
        <v>17.205182418524075</v>
      </c>
      <c r="O45" s="641">
        <v>18.142714731893204</v>
      </c>
      <c r="P45" s="505">
        <f t="shared" si="6"/>
        <v>23</v>
      </c>
      <c r="Q45" s="599">
        <f t="shared" si="7"/>
        <v>2.4406312710681464</v>
      </c>
      <c r="R45" s="510">
        <f t="shared" si="8"/>
        <v>77.96730324834593</v>
      </c>
      <c r="S45" s="600">
        <f t="shared" si="9"/>
        <v>0.8289528805017283</v>
      </c>
      <c r="T45" s="593" t="s">
        <v>94</v>
      </c>
      <c r="U45" s="549"/>
      <c r="W45" s="549"/>
    </row>
    <row r="46" spans="1:23" ht="8.25" customHeight="1">
      <c r="A46" s="593" t="s">
        <v>95</v>
      </c>
      <c r="B46" s="594">
        <v>5088.5259209495025</v>
      </c>
      <c r="C46" s="280">
        <v>7442.646060669347</v>
      </c>
      <c r="D46" s="280">
        <v>9791.995310847487</v>
      </c>
      <c r="E46" s="280">
        <v>12890.179607487009</v>
      </c>
      <c r="F46" s="504">
        <v>15563.046317693157</v>
      </c>
      <c r="G46" s="505">
        <v>17657.003678547666</v>
      </c>
      <c r="H46" s="636">
        <v>22842.483594650104</v>
      </c>
      <c r="I46" s="586">
        <f t="shared" si="5"/>
        <v>31</v>
      </c>
      <c r="J46" s="280">
        <v>79651</v>
      </c>
      <c r="K46" s="283">
        <v>79852</v>
      </c>
      <c r="L46" s="596">
        <v>1406398</v>
      </c>
      <c r="M46" s="597">
        <v>1824018</v>
      </c>
      <c r="N46" s="641">
        <v>16.62285392729075</v>
      </c>
      <c r="O46" s="641">
        <v>20.6714693359798</v>
      </c>
      <c r="P46" s="505">
        <f t="shared" si="6"/>
        <v>18</v>
      </c>
      <c r="Q46" s="599">
        <f t="shared" si="7"/>
        <v>29.3678361884385</v>
      </c>
      <c r="R46" s="510">
        <f t="shared" si="8"/>
        <v>348.90178313934524</v>
      </c>
      <c r="S46" s="600">
        <f t="shared" si="9"/>
        <v>1.0901817400337412</v>
      </c>
      <c r="T46" s="593" t="s">
        <v>95</v>
      </c>
      <c r="U46" s="549"/>
      <c r="W46" s="549"/>
    </row>
    <row r="47" spans="1:23" ht="8.25" customHeight="1">
      <c r="A47" s="593" t="s">
        <v>96</v>
      </c>
      <c r="B47" s="594">
        <v>7423.352435530086</v>
      </c>
      <c r="C47" s="280">
        <v>9761.304798066967</v>
      </c>
      <c r="D47" s="280">
        <v>12430.939226519336</v>
      </c>
      <c r="E47" s="280">
        <v>15094.944301628106</v>
      </c>
      <c r="F47" s="504">
        <v>14620.31356509884</v>
      </c>
      <c r="G47" s="505">
        <v>17270.790729379685</v>
      </c>
      <c r="H47" s="636">
        <v>17630.30095759234</v>
      </c>
      <c r="I47" s="586">
        <f t="shared" si="5"/>
        <v>23</v>
      </c>
      <c r="J47" s="280">
        <v>5868</v>
      </c>
      <c r="K47" s="283">
        <v>5848</v>
      </c>
      <c r="L47" s="596">
        <v>101345</v>
      </c>
      <c r="M47" s="597">
        <v>103102</v>
      </c>
      <c r="N47" s="641">
        <v>12.148241025321372</v>
      </c>
      <c r="O47" s="641">
        <v>10.633972562613906</v>
      </c>
      <c r="P47" s="505">
        <f t="shared" si="6"/>
        <v>41</v>
      </c>
      <c r="Q47" s="599">
        <f t="shared" si="7"/>
        <v>2.081608386355372</v>
      </c>
      <c r="R47" s="510">
        <f t="shared" si="8"/>
        <v>137.49783013412045</v>
      </c>
      <c r="S47" s="600">
        <f t="shared" si="9"/>
        <v>0.8414247993492304</v>
      </c>
      <c r="T47" s="593" t="s">
        <v>96</v>
      </c>
      <c r="U47" s="549"/>
      <c r="W47" s="549"/>
    </row>
    <row r="48" spans="1:23" ht="8.25" customHeight="1">
      <c r="A48" s="593" t="s">
        <v>97</v>
      </c>
      <c r="B48" s="594">
        <v>5560.476068781717</v>
      </c>
      <c r="C48" s="280">
        <v>9094.050829597612</v>
      </c>
      <c r="D48" s="280">
        <v>12080.088441223437</v>
      </c>
      <c r="E48" s="280">
        <v>13435.698984175247</v>
      </c>
      <c r="F48" s="504">
        <v>15811.692938702445</v>
      </c>
      <c r="G48" s="505">
        <v>18281.580402183678</v>
      </c>
      <c r="H48" s="636">
        <v>18488.218415789932</v>
      </c>
      <c r="I48" s="586">
        <f t="shared" si="5"/>
        <v>24</v>
      </c>
      <c r="J48" s="280">
        <v>57884</v>
      </c>
      <c r="K48" s="283">
        <v>57505</v>
      </c>
      <c r="L48" s="596">
        <v>1058211</v>
      </c>
      <c r="M48" s="597">
        <v>1063165</v>
      </c>
      <c r="N48" s="641">
        <v>34.12697670443643</v>
      </c>
      <c r="O48" s="641">
        <v>37.51586148879921</v>
      </c>
      <c r="P48" s="505">
        <f t="shared" si="6"/>
        <v>1</v>
      </c>
      <c r="Q48" s="599">
        <f t="shared" si="7"/>
        <v>1.1303071674348906</v>
      </c>
      <c r="R48" s="510">
        <f t="shared" si="8"/>
        <v>232.49344457372408</v>
      </c>
      <c r="S48" s="600">
        <f t="shared" si="9"/>
        <v>0.8823698193383102</v>
      </c>
      <c r="T48" s="593" t="s">
        <v>97</v>
      </c>
      <c r="U48" s="549"/>
      <c r="W48" s="549"/>
    </row>
    <row r="49" spans="1:23" ht="8.25" customHeight="1">
      <c r="A49" s="593" t="s">
        <v>98</v>
      </c>
      <c r="B49" s="594">
        <v>11998.9235737352</v>
      </c>
      <c r="C49" s="280">
        <v>14091.619318181818</v>
      </c>
      <c r="D49" s="280">
        <v>13588.794926004228</v>
      </c>
      <c r="E49" s="280">
        <v>16058.761435608727</v>
      </c>
      <c r="F49" s="504">
        <v>18573.286467486818</v>
      </c>
      <c r="G49" s="505">
        <v>18981.01265822785</v>
      </c>
      <c r="H49" s="636">
        <v>24339.43017938797</v>
      </c>
      <c r="I49" s="586">
        <f t="shared" si="5"/>
        <v>32</v>
      </c>
      <c r="J49" s="280">
        <v>2844</v>
      </c>
      <c r="K49" s="283">
        <v>2843</v>
      </c>
      <c r="L49" s="596">
        <v>53982</v>
      </c>
      <c r="M49" s="597">
        <v>69197</v>
      </c>
      <c r="N49" s="641">
        <v>20.69465209890742</v>
      </c>
      <c r="O49" s="641">
        <v>24.355964478171956</v>
      </c>
      <c r="P49" s="505">
        <f t="shared" si="6"/>
        <v>11</v>
      </c>
      <c r="Q49" s="599">
        <f t="shared" si="7"/>
        <v>28.230409081137015</v>
      </c>
      <c r="R49" s="510">
        <f t="shared" si="8"/>
        <v>102.84678062843298</v>
      </c>
      <c r="S49" s="600">
        <f t="shared" si="9"/>
        <v>1.1616251023863933</v>
      </c>
      <c r="T49" s="593" t="s">
        <v>98</v>
      </c>
      <c r="U49" s="549"/>
      <c r="W49" s="549"/>
    </row>
    <row r="50" spans="1:23" ht="8.25" customHeight="1">
      <c r="A50" s="593" t="s">
        <v>99</v>
      </c>
      <c r="B50" s="594">
        <v>7628.178137651822</v>
      </c>
      <c r="C50" s="280">
        <v>9794.747187943649</v>
      </c>
      <c r="D50" s="280">
        <v>10456.89381933439</v>
      </c>
      <c r="E50" s="280">
        <v>14925.784563189143</v>
      </c>
      <c r="F50" s="504">
        <v>18564.6128833324</v>
      </c>
      <c r="G50" s="505">
        <v>20128.50414891231</v>
      </c>
      <c r="H50" s="636">
        <v>21706.02802949288</v>
      </c>
      <c r="I50" s="586">
        <f t="shared" si="5"/>
        <v>30</v>
      </c>
      <c r="J50" s="280">
        <v>17836</v>
      </c>
      <c r="K50" s="283">
        <v>17767</v>
      </c>
      <c r="L50" s="596">
        <v>359012</v>
      </c>
      <c r="M50" s="597">
        <v>385651</v>
      </c>
      <c r="N50" s="641">
        <v>18.282966039634516</v>
      </c>
      <c r="O50" s="641">
        <v>19.04558483350157</v>
      </c>
      <c r="P50" s="505">
        <f t="shared" si="6"/>
        <v>21</v>
      </c>
      <c r="Q50" s="599">
        <f t="shared" si="7"/>
        <v>7.837263360008877</v>
      </c>
      <c r="R50" s="510">
        <f t="shared" si="8"/>
        <v>184.55061795626386</v>
      </c>
      <c r="S50" s="600">
        <f t="shared" si="9"/>
        <v>1.0359431936707573</v>
      </c>
      <c r="T50" s="593" t="s">
        <v>99</v>
      </c>
      <c r="U50" s="549"/>
      <c r="W50" s="549"/>
    </row>
    <row r="51" spans="1:23" ht="8.25" customHeight="1">
      <c r="A51" s="593" t="s">
        <v>100</v>
      </c>
      <c r="B51" s="594">
        <v>7659.078201134275</v>
      </c>
      <c r="C51" s="280">
        <v>11128.838290707929</v>
      </c>
      <c r="D51" s="280">
        <v>10811.95206305799</v>
      </c>
      <c r="E51" s="280">
        <v>12533.547949847509</v>
      </c>
      <c r="F51" s="504">
        <v>15053.878034339847</v>
      </c>
      <c r="G51" s="505">
        <v>14155.1636425301</v>
      </c>
      <c r="H51" s="636">
        <v>14195.11160145973</v>
      </c>
      <c r="I51" s="586">
        <f t="shared" si="5"/>
        <v>15</v>
      </c>
      <c r="J51" s="280">
        <v>11794</v>
      </c>
      <c r="K51" s="283">
        <v>11783</v>
      </c>
      <c r="L51" s="596">
        <v>166946</v>
      </c>
      <c r="M51" s="597">
        <v>167261</v>
      </c>
      <c r="N51" s="641">
        <v>9.209589235307195</v>
      </c>
      <c r="O51" s="641">
        <v>10.551606104325653</v>
      </c>
      <c r="P51" s="505">
        <f t="shared" si="6"/>
        <v>42</v>
      </c>
      <c r="Q51" s="599">
        <f t="shared" si="7"/>
        <v>0.28221474465758584</v>
      </c>
      <c r="R51" s="510">
        <f t="shared" si="8"/>
        <v>85.33707619485459</v>
      </c>
      <c r="S51" s="600">
        <f t="shared" si="9"/>
        <v>0.6774767464111016</v>
      </c>
      <c r="T51" s="593" t="s">
        <v>100</v>
      </c>
      <c r="U51" s="549"/>
      <c r="W51" s="549"/>
    </row>
    <row r="52" spans="1:23" ht="8.25" customHeight="1">
      <c r="A52" s="593" t="s">
        <v>101</v>
      </c>
      <c r="B52" s="594">
        <v>3235.999489730833</v>
      </c>
      <c r="C52" s="280">
        <v>7765.887347145663</v>
      </c>
      <c r="D52" s="280">
        <v>5953.3016805147745</v>
      </c>
      <c r="E52" s="280">
        <v>8942.416845572448</v>
      </c>
      <c r="F52" s="504">
        <v>8159.851956291857</v>
      </c>
      <c r="G52" s="505">
        <v>6673.284191360019</v>
      </c>
      <c r="H52" s="636">
        <v>6687.260269961644</v>
      </c>
      <c r="I52" s="586">
        <f t="shared" si="5"/>
        <v>2</v>
      </c>
      <c r="J52" s="280">
        <v>34051</v>
      </c>
      <c r="K52" s="283">
        <v>34153</v>
      </c>
      <c r="L52" s="596">
        <v>227232</v>
      </c>
      <c r="M52" s="597">
        <v>228390</v>
      </c>
      <c r="N52" s="641">
        <v>15.950089987393342</v>
      </c>
      <c r="O52" s="641">
        <v>20.450796845926405</v>
      </c>
      <c r="P52" s="505">
        <f t="shared" si="6"/>
        <v>19</v>
      </c>
      <c r="Q52" s="599">
        <f t="shared" si="7"/>
        <v>0.20943328952961382</v>
      </c>
      <c r="R52" s="510">
        <f t="shared" si="8"/>
        <v>106.65208048342069</v>
      </c>
      <c r="S52" s="600">
        <f t="shared" si="9"/>
        <v>0.31915658413224146</v>
      </c>
      <c r="T52" s="593" t="s">
        <v>101</v>
      </c>
      <c r="U52" s="549"/>
      <c r="W52" s="549"/>
    </row>
    <row r="53" spans="1:23" ht="8.25" customHeight="1" thickBot="1">
      <c r="A53" s="601" t="s">
        <v>102</v>
      </c>
      <c r="B53" s="602">
        <v>7303.38266384778</v>
      </c>
      <c r="C53" s="289">
        <v>8785.746572246497</v>
      </c>
      <c r="D53" s="289">
        <v>9961.967694566814</v>
      </c>
      <c r="E53" s="289">
        <v>9694.28876434481</v>
      </c>
      <c r="F53" s="603">
        <v>11149.011588275393</v>
      </c>
      <c r="G53" s="604">
        <v>11894.651539708266</v>
      </c>
      <c r="H53" s="1659">
        <v>13482.79094683273</v>
      </c>
      <c r="I53" s="586">
        <f t="shared" si="5"/>
        <v>13</v>
      </c>
      <c r="J53" s="289">
        <v>7404</v>
      </c>
      <c r="K53" s="290">
        <v>7467</v>
      </c>
      <c r="L53" s="605">
        <v>88068</v>
      </c>
      <c r="M53" s="606">
        <v>100676</v>
      </c>
      <c r="N53" s="642">
        <v>20.66533227896368</v>
      </c>
      <c r="O53" s="642">
        <v>25.20693643934121</v>
      </c>
      <c r="P53" s="604">
        <f t="shared" si="6"/>
        <v>7</v>
      </c>
      <c r="Q53" s="608">
        <f t="shared" si="7"/>
        <v>13.351710235669639</v>
      </c>
      <c r="R53" s="609">
        <f t="shared" si="8"/>
        <v>84.61022196705403</v>
      </c>
      <c r="S53" s="610">
        <f t="shared" si="9"/>
        <v>0.6434804881887639</v>
      </c>
      <c r="T53" s="601" t="s">
        <v>102</v>
      </c>
      <c r="U53" s="549"/>
      <c r="W53" s="549"/>
    </row>
    <row r="54" spans="1:23" s="322" customFormat="1" ht="8.25" customHeight="1">
      <c r="A54" s="528" t="s">
        <v>52</v>
      </c>
      <c r="B54" s="611" t="s">
        <v>140</v>
      </c>
      <c r="C54" s="295" t="s">
        <v>140</v>
      </c>
      <c r="D54" s="295" t="s">
        <v>140</v>
      </c>
      <c r="E54" s="295" t="s">
        <v>140</v>
      </c>
      <c r="F54" s="569"/>
      <c r="G54" s="570"/>
      <c r="H54" s="633"/>
      <c r="I54" s="612"/>
      <c r="J54" s="1132">
        <f>SUM(J4:J53)</f>
        <v>812871</v>
      </c>
      <c r="K54" s="295">
        <f>SUM(K4:K53)</f>
        <v>814770</v>
      </c>
      <c r="L54" s="295">
        <v>15944218</v>
      </c>
      <c r="M54" s="297">
        <v>17071805.255</v>
      </c>
      <c r="N54" s="643"/>
      <c r="O54" s="649"/>
      <c r="P54" s="652"/>
      <c r="Q54" s="571">
        <f>(M54/L54-1)*100</f>
        <v>7.072076253598625</v>
      </c>
      <c r="R54" s="473"/>
      <c r="S54" s="613"/>
      <c r="T54" s="528"/>
      <c r="W54" s="549"/>
    </row>
    <row r="55" spans="1:23" s="477" customFormat="1" ht="8.25" customHeight="1" thickBot="1">
      <c r="A55" s="575" t="s">
        <v>150</v>
      </c>
      <c r="B55" s="614">
        <v>7394.6126176646985</v>
      </c>
      <c r="C55" s="302">
        <v>10305</v>
      </c>
      <c r="D55" s="302">
        <v>12896.652119685228</v>
      </c>
      <c r="E55" s="302">
        <v>15800.242538903167</v>
      </c>
      <c r="F55" s="264">
        <v>17632.682337761977</v>
      </c>
      <c r="G55" s="576">
        <v>19614.696550867237</v>
      </c>
      <c r="H55" s="634">
        <v>20952.91340501</v>
      </c>
      <c r="I55" s="304"/>
      <c r="J55" s="1133">
        <f>J54/50</f>
        <v>16257.42</v>
      </c>
      <c r="K55" s="304">
        <f>K54/50</f>
        <v>16295.4</v>
      </c>
      <c r="L55" s="302">
        <v>318884.36</v>
      </c>
      <c r="M55" s="520">
        <f>M54/50</f>
        <v>341436.1051</v>
      </c>
      <c r="N55" s="639">
        <v>16.120659423422328</v>
      </c>
      <c r="O55" s="639">
        <v>17.138808870410642</v>
      </c>
      <c r="P55" s="654"/>
      <c r="Q55" s="616">
        <f>(H55-G55)*100/G55</f>
        <v>6.822521320543174</v>
      </c>
      <c r="R55" s="487">
        <f>(H55-$B55)*100/$B55</f>
        <v>183.3537669702455</v>
      </c>
      <c r="S55" s="581">
        <f>H55/H$55</f>
        <v>1</v>
      </c>
      <c r="T55" s="575"/>
      <c r="W55" s="549"/>
    </row>
    <row r="56" spans="1:20" s="501" customFormat="1" ht="8.25" customHeight="1">
      <c r="A56" s="1158" t="s">
        <v>324</v>
      </c>
      <c r="B56" s="620"/>
      <c r="C56" s="620"/>
      <c r="D56" s="620"/>
      <c r="E56" s="619"/>
      <c r="F56" s="1159"/>
      <c r="G56" s="1159"/>
      <c r="H56" s="1160"/>
      <c r="I56" s="1159"/>
      <c r="J56" s="619"/>
      <c r="K56" s="1160"/>
      <c r="L56" s="620"/>
      <c r="M56" s="1160"/>
      <c r="N56" s="645"/>
      <c r="O56" s="645"/>
      <c r="P56" s="619"/>
      <c r="Q56" s="645"/>
      <c r="R56" s="629"/>
      <c r="S56" s="1151"/>
      <c r="T56" s="791"/>
    </row>
    <row r="57" spans="1:19" s="501" customFormat="1" ht="8.25" customHeight="1">
      <c r="A57" s="477"/>
      <c r="B57" s="620"/>
      <c r="C57" s="620"/>
      <c r="D57" s="617"/>
      <c r="E57" s="619"/>
      <c r="F57" s="621"/>
      <c r="G57" s="621"/>
      <c r="H57" s="622"/>
      <c r="I57" s="621"/>
      <c r="J57" s="618"/>
      <c r="K57" s="622"/>
      <c r="L57" s="620"/>
      <c r="M57" s="622"/>
      <c r="N57" s="623"/>
      <c r="O57" s="645"/>
      <c r="P57" s="619"/>
      <c r="Q57" s="623"/>
      <c r="R57" s="624"/>
      <c r="S57" s="627"/>
    </row>
    <row r="58" spans="1:19" s="501" customFormat="1" ht="8.25" customHeight="1">
      <c r="A58" s="309"/>
      <c r="B58" s="619"/>
      <c r="C58" s="619"/>
      <c r="D58" s="617"/>
      <c r="E58" s="619"/>
      <c r="F58" s="621"/>
      <c r="G58" s="621"/>
      <c r="H58" s="622"/>
      <c r="I58" s="621"/>
      <c r="J58" s="618"/>
      <c r="K58" s="622"/>
      <c r="L58" s="620"/>
      <c r="M58" s="622"/>
      <c r="N58" s="623"/>
      <c r="O58" s="645"/>
      <c r="P58" s="619"/>
      <c r="Q58" s="623"/>
      <c r="R58" s="624"/>
      <c r="S58" s="627"/>
    </row>
    <row r="59" spans="8:18" s="501" customFormat="1" ht="8.25" customHeight="1">
      <c r="H59" s="637"/>
      <c r="K59" s="628"/>
      <c r="M59" s="628"/>
      <c r="N59" s="629"/>
      <c r="O59" s="645"/>
      <c r="Q59" s="629"/>
      <c r="R59" s="629"/>
    </row>
  </sheetData>
  <printOptions/>
  <pageMargins left="0.75" right="0.75" top="1" bottom="1" header="0.5" footer="0.5"/>
  <pageSetup horizontalDpi="300" verticalDpi="300" orientation="landscape" r:id="rId1"/>
  <ignoredErrors>
    <ignoredError sqref="J54:K5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6">
      <selection activeCell="G4" sqref="G4:G53"/>
    </sheetView>
  </sheetViews>
  <sheetFormatPr defaultColWidth="9.140625" defaultRowHeight="8.25" customHeight="1"/>
  <cols>
    <col min="1" max="1" width="7.7109375" style="267" bestFit="1" customWidth="1"/>
    <col min="2" max="2" width="6.421875" style="549" customWidth="1"/>
    <col min="3" max="3" width="6.140625" style="549" customWidth="1"/>
    <col min="4" max="4" width="6.8515625" style="549" customWidth="1"/>
    <col min="5" max="5" width="6.7109375" style="549" customWidth="1"/>
    <col min="6" max="6" width="6.140625" style="550" customWidth="1"/>
    <col min="7" max="7" width="6.00390625" style="550" customWidth="1"/>
    <col min="8" max="8" width="6.00390625" style="551" customWidth="1"/>
    <col min="9" max="9" width="4.8515625" style="552" customWidth="1"/>
    <col min="10" max="10" width="6.28125" style="267" customWidth="1"/>
    <col min="11" max="11" width="7.57421875" style="342" customWidth="1"/>
    <col min="12" max="12" width="9.00390625" style="267" customWidth="1"/>
    <col min="13" max="13" width="10.140625" style="317" customWidth="1"/>
    <col min="14" max="14" width="6.8515625" style="553" customWidth="1"/>
    <col min="15" max="15" width="6.57421875" style="554" customWidth="1"/>
    <col min="16" max="16" width="5.7109375" style="267" customWidth="1"/>
    <col min="17" max="17" width="5.421875" style="555" customWidth="1"/>
    <col min="18" max="18" width="5.28125" style="267" customWidth="1"/>
    <col min="19" max="16384" width="9.140625" style="267" customWidth="1"/>
  </cols>
  <sheetData>
    <row r="1" spans="1:18" s="316" customFormat="1" ht="8.25" customHeight="1" thickBot="1">
      <c r="A1" s="562" t="s">
        <v>286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2"/>
      <c r="Q1" s="561"/>
      <c r="R1" s="561"/>
    </row>
    <row r="2" spans="1:18" s="477" customFormat="1" ht="8.25" customHeight="1">
      <c r="A2" s="464"/>
      <c r="B2" s="556" t="s">
        <v>287</v>
      </c>
      <c r="C2" s="465"/>
      <c r="D2" s="465"/>
      <c r="E2" s="465"/>
      <c r="F2" s="466"/>
      <c r="G2" s="467"/>
      <c r="H2" s="467"/>
      <c r="I2" s="468"/>
      <c r="J2" s="469" t="s">
        <v>160</v>
      </c>
      <c r="K2" s="470" t="s">
        <v>160</v>
      </c>
      <c r="L2" s="563" t="s">
        <v>163</v>
      </c>
      <c r="M2" s="471"/>
      <c r="N2" s="472" t="s">
        <v>285</v>
      </c>
      <c r="O2" s="473"/>
      <c r="P2" s="474" t="s">
        <v>149</v>
      </c>
      <c r="Q2" s="475"/>
      <c r="R2" s="476"/>
    </row>
    <row r="3" spans="1:18" s="477" customFormat="1" ht="8.25" customHeight="1" thickBot="1">
      <c r="A3" s="478" t="s">
        <v>143</v>
      </c>
      <c r="B3" s="479">
        <v>1984</v>
      </c>
      <c r="C3" s="480">
        <v>1990</v>
      </c>
      <c r="D3" s="480">
        <v>1995</v>
      </c>
      <c r="E3" s="480">
        <v>2000</v>
      </c>
      <c r="F3" s="480">
        <v>2004</v>
      </c>
      <c r="G3" s="481">
        <v>2005</v>
      </c>
      <c r="H3" s="482">
        <v>2006</v>
      </c>
      <c r="I3" s="482" t="s">
        <v>145</v>
      </c>
      <c r="J3" s="483">
        <v>2005</v>
      </c>
      <c r="K3" s="304">
        <v>2006</v>
      </c>
      <c r="L3" s="484">
        <v>2005</v>
      </c>
      <c r="M3" s="485">
        <v>2006</v>
      </c>
      <c r="N3" s="486" t="s">
        <v>229</v>
      </c>
      <c r="O3" s="487" t="s">
        <v>230</v>
      </c>
      <c r="P3" s="488" t="s">
        <v>157</v>
      </c>
      <c r="Q3" s="489" t="s">
        <v>231</v>
      </c>
      <c r="R3" s="490" t="s">
        <v>144</v>
      </c>
    </row>
    <row r="4" spans="1:21" s="501" customFormat="1" ht="8.25" customHeight="1">
      <c r="A4" s="491" t="s">
        <v>53</v>
      </c>
      <c r="B4" s="492">
        <v>14544.197444424995</v>
      </c>
      <c r="C4" s="493">
        <v>25882.500447787927</v>
      </c>
      <c r="D4" s="493">
        <v>43018.62512698951</v>
      </c>
      <c r="E4" s="493">
        <v>53053.77763114484</v>
      </c>
      <c r="F4" s="493">
        <v>61360.36880762619</v>
      </c>
      <c r="G4" s="494">
        <v>58974.766355140186</v>
      </c>
      <c r="H4" s="467">
        <v>53318.0546923555</v>
      </c>
      <c r="I4" s="471">
        <f aca="true" t="shared" si="0" ref="I4:I35">RANK(H4,H$4:H$53,1)</f>
        <v>20</v>
      </c>
      <c r="J4" s="495">
        <v>6420</v>
      </c>
      <c r="K4" s="274">
        <v>6436</v>
      </c>
      <c r="L4" s="495">
        <v>378618</v>
      </c>
      <c r="M4" s="496">
        <v>343155</v>
      </c>
      <c r="N4" s="497">
        <f aca="true" t="shared" si="1" ref="N4:N35">(H4-G4)*100/G4</f>
        <v>-9.591749170688576</v>
      </c>
      <c r="O4" s="498">
        <f aca="true" t="shared" si="2" ref="O4:O35">(H4-$B4)*100/$B4</f>
        <v>266.5933090917512</v>
      </c>
      <c r="P4" s="499">
        <f aca="true" t="shared" si="3" ref="P4:P35">G4/G$55</f>
        <v>0.952884186038937</v>
      </c>
      <c r="Q4" s="328">
        <f aca="true" t="shared" si="4" ref="Q4:Q35">H4/H$55</f>
        <v>0.7947310567547585</v>
      </c>
      <c r="R4" s="500" t="s">
        <v>53</v>
      </c>
      <c r="S4" s="791"/>
      <c r="U4" s="1129"/>
    </row>
    <row r="5" spans="1:21" s="501" customFormat="1" ht="8.25" customHeight="1">
      <c r="A5" s="502" t="s">
        <v>54</v>
      </c>
      <c r="B5" s="503">
        <v>28061.430527036275</v>
      </c>
      <c r="C5" s="504">
        <v>40701.21008097535</v>
      </c>
      <c r="D5" s="504">
        <v>39794.313314499224</v>
      </c>
      <c r="E5" s="504">
        <v>65109.64356793921</v>
      </c>
      <c r="F5" s="504">
        <v>72836.49672312537</v>
      </c>
      <c r="G5" s="505">
        <v>77515.82164688961</v>
      </c>
      <c r="H5" s="559">
        <v>76910.1103435902</v>
      </c>
      <c r="I5" s="506">
        <f t="shared" si="0"/>
        <v>33</v>
      </c>
      <c r="J5" s="507">
        <v>11124</v>
      </c>
      <c r="K5" s="283">
        <v>11147</v>
      </c>
      <c r="L5" s="507">
        <v>862286</v>
      </c>
      <c r="M5" s="508">
        <v>857317</v>
      </c>
      <c r="N5" s="509">
        <f t="shared" si="1"/>
        <v>-0.7814034482645699</v>
      </c>
      <c r="O5" s="510">
        <f t="shared" si="2"/>
        <v>174.0776535590009</v>
      </c>
      <c r="P5" s="511">
        <f t="shared" si="3"/>
        <v>1.2524610978589819</v>
      </c>
      <c r="Q5" s="512">
        <f t="shared" si="4"/>
        <v>1.1463819079890407</v>
      </c>
      <c r="R5" s="513" t="s">
        <v>54</v>
      </c>
      <c r="S5" s="791"/>
      <c r="U5" s="1129"/>
    </row>
    <row r="6" spans="1:21" s="501" customFormat="1" ht="8.25" customHeight="1">
      <c r="A6" s="502" t="s">
        <v>55</v>
      </c>
      <c r="B6" s="503">
        <v>9562.038358885235</v>
      </c>
      <c r="C6" s="504">
        <v>13219.787680533267</v>
      </c>
      <c r="D6" s="504">
        <v>22112.157007505848</v>
      </c>
      <c r="E6" s="504">
        <v>27892.39037498473</v>
      </c>
      <c r="F6" s="504">
        <v>48499.60411718131</v>
      </c>
      <c r="G6" s="505">
        <v>38852.71223546582</v>
      </c>
      <c r="H6" s="559">
        <v>37945.2288218111</v>
      </c>
      <c r="I6" s="506">
        <f t="shared" si="0"/>
        <v>11</v>
      </c>
      <c r="J6" s="507">
        <v>16444</v>
      </c>
      <c r="K6" s="283">
        <v>16432</v>
      </c>
      <c r="L6" s="507">
        <v>638894</v>
      </c>
      <c r="M6" s="508">
        <v>623516</v>
      </c>
      <c r="N6" s="509">
        <f t="shared" si="1"/>
        <v>-2.335701580252474</v>
      </c>
      <c r="O6" s="510">
        <f t="shared" si="2"/>
        <v>296.8320079635703</v>
      </c>
      <c r="P6" s="511">
        <f t="shared" si="3"/>
        <v>0.6277623017775649</v>
      </c>
      <c r="Q6" s="512">
        <f t="shared" si="4"/>
        <v>0.5655917488805667</v>
      </c>
      <c r="R6" s="513" t="s">
        <v>55</v>
      </c>
      <c r="S6" s="791"/>
      <c r="U6" s="1129"/>
    </row>
    <row r="7" spans="1:21" s="501" customFormat="1" ht="8.25" customHeight="1">
      <c r="A7" s="502" t="s">
        <v>56</v>
      </c>
      <c r="B7" s="503">
        <v>42214.8288973384</v>
      </c>
      <c r="C7" s="504">
        <v>142101.85788787485</v>
      </c>
      <c r="D7" s="504">
        <v>70142.53135689851</v>
      </c>
      <c r="E7" s="504">
        <v>142747.84450158826</v>
      </c>
      <c r="F7" s="504">
        <v>138393.22617680827</v>
      </c>
      <c r="G7" s="505">
        <v>124425.7795660296</v>
      </c>
      <c r="H7" s="559">
        <v>136078.8876276958</v>
      </c>
      <c r="I7" s="506">
        <f t="shared" si="0"/>
        <v>40</v>
      </c>
      <c r="J7" s="507">
        <v>6959</v>
      </c>
      <c r="K7" s="283">
        <v>7048</v>
      </c>
      <c r="L7" s="507">
        <v>865879</v>
      </c>
      <c r="M7" s="508">
        <v>959084</v>
      </c>
      <c r="N7" s="509">
        <f t="shared" si="1"/>
        <v>9.365509384236727</v>
      </c>
      <c r="O7" s="510">
        <f t="shared" si="2"/>
        <v>222.3485471387886</v>
      </c>
      <c r="P7" s="511">
        <f t="shared" si="3"/>
        <v>2.0104082646137087</v>
      </c>
      <c r="Q7" s="512">
        <f t="shared" si="4"/>
        <v>2.0283207778373096</v>
      </c>
      <c r="R7" s="513" t="s">
        <v>56</v>
      </c>
      <c r="S7" s="791"/>
      <c r="U7" s="1129"/>
    </row>
    <row r="8" spans="1:21" s="501" customFormat="1" ht="8.25" customHeight="1">
      <c r="A8" s="502" t="s">
        <v>57</v>
      </c>
      <c r="B8" s="503">
        <v>45951.35342886949</v>
      </c>
      <c r="C8" s="504">
        <v>103228.34175221335</v>
      </c>
      <c r="D8" s="504">
        <v>121829.21483754314</v>
      </c>
      <c r="E8" s="504">
        <v>141761.63750412676</v>
      </c>
      <c r="F8" s="504">
        <v>154033.24738026006</v>
      </c>
      <c r="G8" s="505">
        <v>157164.28963247396</v>
      </c>
      <c r="H8" s="559">
        <v>194552.02454660018</v>
      </c>
      <c r="I8" s="506">
        <f t="shared" si="0"/>
        <v>45</v>
      </c>
      <c r="J8" s="507">
        <v>18230</v>
      </c>
      <c r="K8" s="283">
        <v>18251</v>
      </c>
      <c r="L8" s="507">
        <v>2865105</v>
      </c>
      <c r="M8" s="508">
        <v>3550769</v>
      </c>
      <c r="N8" s="509">
        <f t="shared" si="1"/>
        <v>23.78895040441872</v>
      </c>
      <c r="O8" s="510">
        <f t="shared" si="2"/>
        <v>323.3869299361497</v>
      </c>
      <c r="P8" s="511">
        <f t="shared" si="3"/>
        <v>2.5393804071896047</v>
      </c>
      <c r="Q8" s="512">
        <f t="shared" si="4"/>
        <v>2.8998907959758236</v>
      </c>
      <c r="R8" s="513" t="s">
        <v>57</v>
      </c>
      <c r="S8" s="791"/>
      <c r="U8" s="1129"/>
    </row>
    <row r="9" spans="1:21" s="501" customFormat="1" ht="8.25" customHeight="1">
      <c r="A9" s="502" t="s">
        <v>58</v>
      </c>
      <c r="B9" s="503">
        <v>23161.59552736265</v>
      </c>
      <c r="C9" s="504">
        <v>39303.94877267876</v>
      </c>
      <c r="D9" s="504">
        <v>40930.05405405405</v>
      </c>
      <c r="E9" s="504">
        <v>68385.40145985401</v>
      </c>
      <c r="F9" s="504">
        <v>73624.85493230174</v>
      </c>
      <c r="G9" s="505">
        <v>58391.95591221116</v>
      </c>
      <c r="H9" s="559">
        <v>50724.50753186559</v>
      </c>
      <c r="I9" s="506">
        <f t="shared" si="0"/>
        <v>18</v>
      </c>
      <c r="J9" s="507">
        <v>10343</v>
      </c>
      <c r="K9" s="283">
        <v>10356</v>
      </c>
      <c r="L9" s="507">
        <v>603948</v>
      </c>
      <c r="M9" s="508">
        <v>525303</v>
      </c>
      <c r="N9" s="509">
        <f t="shared" si="1"/>
        <v>-13.131001112333223</v>
      </c>
      <c r="O9" s="510">
        <f t="shared" si="2"/>
        <v>119.00264803407286</v>
      </c>
      <c r="P9" s="511">
        <f t="shared" si="3"/>
        <v>0.9434674322500173</v>
      </c>
      <c r="Q9" s="512">
        <f t="shared" si="4"/>
        <v>0.75607299828859</v>
      </c>
      <c r="R9" s="513" t="s">
        <v>58</v>
      </c>
      <c r="S9" s="791"/>
      <c r="U9" s="1129"/>
    </row>
    <row r="10" spans="1:21" s="501" customFormat="1" ht="8.25" customHeight="1">
      <c r="A10" s="502" t="s">
        <v>59</v>
      </c>
      <c r="B10" s="503">
        <v>55721.7659137577</v>
      </c>
      <c r="C10" s="504">
        <v>205596.65809768636</v>
      </c>
      <c r="D10" s="504">
        <v>150008.80060346995</v>
      </c>
      <c r="E10" s="504">
        <v>139669.70156803238</v>
      </c>
      <c r="F10" s="504">
        <v>146676.84928048472</v>
      </c>
      <c r="G10" s="505">
        <v>140322.22222222222</v>
      </c>
      <c r="H10" s="559">
        <v>133117.70649153827</v>
      </c>
      <c r="I10" s="506">
        <f t="shared" si="0"/>
        <v>39</v>
      </c>
      <c r="J10" s="507">
        <v>3960</v>
      </c>
      <c r="K10" s="283">
        <v>3959</v>
      </c>
      <c r="L10" s="507">
        <v>555676</v>
      </c>
      <c r="M10" s="508">
        <v>527013</v>
      </c>
      <c r="N10" s="509">
        <f t="shared" si="1"/>
        <v>-5.134265704026889</v>
      </c>
      <c r="O10" s="510">
        <f t="shared" si="2"/>
        <v>138.89714245160258</v>
      </c>
      <c r="P10" s="511">
        <f t="shared" si="3"/>
        <v>2.2672548747408974</v>
      </c>
      <c r="Q10" s="512">
        <f t="shared" si="4"/>
        <v>1.9841829594724143</v>
      </c>
      <c r="R10" s="513" t="s">
        <v>59</v>
      </c>
      <c r="S10" s="791"/>
      <c r="U10" s="1129"/>
    </row>
    <row r="11" spans="1:21" s="501" customFormat="1" ht="8.25" customHeight="1">
      <c r="A11" s="502" t="s">
        <v>60</v>
      </c>
      <c r="B11" s="503">
        <v>21743.71750433276</v>
      </c>
      <c r="C11" s="504">
        <v>30242.556735373724</v>
      </c>
      <c r="D11" s="504">
        <v>48440.862381624014</v>
      </c>
      <c r="E11" s="504">
        <v>58408.163265306124</v>
      </c>
      <c r="F11" s="504">
        <v>52840.12298232129</v>
      </c>
      <c r="G11" s="505">
        <v>68231.1653633416</v>
      </c>
      <c r="H11" s="559">
        <v>73852.75263951735</v>
      </c>
      <c r="I11" s="506">
        <f t="shared" si="0"/>
        <v>31</v>
      </c>
      <c r="J11" s="507">
        <v>5243</v>
      </c>
      <c r="K11" s="283">
        <v>5304</v>
      </c>
      <c r="L11" s="507">
        <v>357736</v>
      </c>
      <c r="M11" s="508">
        <v>391715</v>
      </c>
      <c r="N11" s="509">
        <f t="shared" si="1"/>
        <v>8.239031601233718</v>
      </c>
      <c r="O11" s="510">
        <f t="shared" si="2"/>
        <v>239.65099401609265</v>
      </c>
      <c r="P11" s="511">
        <f t="shared" si="3"/>
        <v>1.1024443586298176</v>
      </c>
      <c r="Q11" s="512">
        <f t="shared" si="4"/>
        <v>1.100810531969137</v>
      </c>
      <c r="R11" s="513" t="s">
        <v>60</v>
      </c>
      <c r="S11" s="791"/>
      <c r="U11" s="1129"/>
    </row>
    <row r="12" spans="1:21" s="501" customFormat="1" ht="8.25" customHeight="1">
      <c r="A12" s="502" t="s">
        <v>61</v>
      </c>
      <c r="B12" s="503">
        <v>55858.529819694864</v>
      </c>
      <c r="C12" s="504">
        <v>78825.77101816644</v>
      </c>
      <c r="D12" s="504">
        <v>175154.09781058636</v>
      </c>
      <c r="E12" s="504">
        <v>202576.3179916318</v>
      </c>
      <c r="F12" s="504">
        <v>305803.02149912843</v>
      </c>
      <c r="G12" s="505">
        <v>337529.5681063123</v>
      </c>
      <c r="H12" s="559">
        <v>380366.8075234071</v>
      </c>
      <c r="I12" s="506">
        <f t="shared" si="0"/>
        <v>49</v>
      </c>
      <c r="J12" s="507">
        <v>12040</v>
      </c>
      <c r="K12" s="283">
        <v>12069</v>
      </c>
      <c r="L12" s="507">
        <v>4063856</v>
      </c>
      <c r="M12" s="508">
        <v>4590647</v>
      </c>
      <c r="N12" s="509">
        <f t="shared" si="1"/>
        <v>12.691403499086121</v>
      </c>
      <c r="O12" s="510">
        <f t="shared" si="2"/>
        <v>580.9466857634616</v>
      </c>
      <c r="P12" s="511">
        <f t="shared" si="3"/>
        <v>5.453630555011511</v>
      </c>
      <c r="Q12" s="512">
        <f t="shared" si="4"/>
        <v>5.669548835600186</v>
      </c>
      <c r="R12" s="513" t="s">
        <v>61</v>
      </c>
      <c r="S12" s="791"/>
      <c r="U12" s="1129"/>
    </row>
    <row r="13" spans="1:21" s="501" customFormat="1" ht="8.25" customHeight="1">
      <c r="A13" s="502" t="s">
        <v>62</v>
      </c>
      <c r="B13" s="503">
        <v>27779.418917928433</v>
      </c>
      <c r="C13" s="504">
        <v>43015.007588106346</v>
      </c>
      <c r="D13" s="504">
        <v>49195.27717300285</v>
      </c>
      <c r="E13" s="504">
        <v>54092.04514175613</v>
      </c>
      <c r="F13" s="504">
        <v>63596.94881889764</v>
      </c>
      <c r="G13" s="505">
        <v>63433.29320345847</v>
      </c>
      <c r="H13" s="559">
        <v>90371.84617094586</v>
      </c>
      <c r="I13" s="506">
        <f t="shared" si="0"/>
        <v>35</v>
      </c>
      <c r="J13" s="507">
        <v>18274</v>
      </c>
      <c r="K13" s="283">
        <v>17994</v>
      </c>
      <c r="L13" s="507">
        <v>1159180</v>
      </c>
      <c r="M13" s="508">
        <v>1626151</v>
      </c>
      <c r="N13" s="509">
        <f t="shared" si="1"/>
        <v>42.467530230668636</v>
      </c>
      <c r="O13" s="510">
        <f t="shared" si="2"/>
        <v>225.31942600362024</v>
      </c>
      <c r="P13" s="511">
        <f t="shared" si="3"/>
        <v>1.024922788128663</v>
      </c>
      <c r="Q13" s="512">
        <f t="shared" si="4"/>
        <v>1.3470355065037978</v>
      </c>
      <c r="R13" s="513" t="s">
        <v>62</v>
      </c>
      <c r="S13" s="791"/>
      <c r="U13" s="1129"/>
    </row>
    <row r="14" spans="1:21" s="501" customFormat="1" ht="8.25" customHeight="1">
      <c r="A14" s="502" t="s">
        <v>63</v>
      </c>
      <c r="B14" s="503">
        <v>77798.86685552409</v>
      </c>
      <c r="C14" s="504">
        <v>185186.5671641791</v>
      </c>
      <c r="D14" s="504">
        <v>176612.31281198005</v>
      </c>
      <c r="E14" s="504">
        <v>149802.0202020202</v>
      </c>
      <c r="F14" s="504">
        <v>132882.5910931174</v>
      </c>
      <c r="G14" s="505">
        <v>214810.2564102564</v>
      </c>
      <c r="H14" s="559">
        <v>158967.1794871795</v>
      </c>
      <c r="I14" s="506">
        <f t="shared" si="0"/>
        <v>42</v>
      </c>
      <c r="J14" s="507">
        <v>975</v>
      </c>
      <c r="K14" s="283">
        <v>975</v>
      </c>
      <c r="L14" s="507">
        <v>209440</v>
      </c>
      <c r="M14" s="508">
        <v>154993</v>
      </c>
      <c r="N14" s="509">
        <f t="shared" si="1"/>
        <v>-25.996466768525586</v>
      </c>
      <c r="O14" s="510">
        <f t="shared" si="2"/>
        <v>104.33097024714837</v>
      </c>
      <c r="P14" s="511">
        <f t="shared" si="3"/>
        <v>3.47079452760667</v>
      </c>
      <c r="Q14" s="512">
        <f t="shared" si="4"/>
        <v>2.3694816938113656</v>
      </c>
      <c r="R14" s="513" t="s">
        <v>63</v>
      </c>
      <c r="S14" s="791"/>
      <c r="U14" s="1129"/>
    </row>
    <row r="15" spans="1:21" s="501" customFormat="1" ht="8.25" customHeight="1">
      <c r="A15" s="502" t="s">
        <v>64</v>
      </c>
      <c r="B15" s="503">
        <v>27864.27165354331</v>
      </c>
      <c r="C15" s="504">
        <v>31920.42905899561</v>
      </c>
      <c r="D15" s="504">
        <v>45281.61655988171</v>
      </c>
      <c r="E15" s="504">
        <v>67943.48462664714</v>
      </c>
      <c r="F15" s="504">
        <v>53787.252461854776</v>
      </c>
      <c r="G15" s="505">
        <v>57083.2074249946</v>
      </c>
      <c r="H15" s="559">
        <v>57277.358897027145</v>
      </c>
      <c r="I15" s="506">
        <f t="shared" si="0"/>
        <v>21</v>
      </c>
      <c r="J15" s="507">
        <v>9266</v>
      </c>
      <c r="K15" s="283">
        <v>9284</v>
      </c>
      <c r="L15" s="507">
        <v>528933</v>
      </c>
      <c r="M15" s="508">
        <v>531763</v>
      </c>
      <c r="N15" s="509">
        <f t="shared" si="1"/>
        <v>0.34012011726504954</v>
      </c>
      <c r="O15" s="510">
        <f t="shared" si="2"/>
        <v>105.55842840321854</v>
      </c>
      <c r="P15" s="511">
        <f t="shared" si="3"/>
        <v>0.922321341912648</v>
      </c>
      <c r="Q15" s="512">
        <f t="shared" si="4"/>
        <v>0.8537463759134937</v>
      </c>
      <c r="R15" s="513" t="s">
        <v>64</v>
      </c>
      <c r="S15" s="791"/>
      <c r="U15" s="1129"/>
    </row>
    <row r="16" spans="1:21" s="501" customFormat="1" ht="8.25" customHeight="1">
      <c r="A16" s="502" t="s">
        <v>65</v>
      </c>
      <c r="B16" s="503">
        <v>16384.660766961653</v>
      </c>
      <c r="C16" s="504">
        <v>27580.23483365949</v>
      </c>
      <c r="D16" s="504">
        <v>27920.343615775088</v>
      </c>
      <c r="E16" s="504">
        <v>45864.854368932036</v>
      </c>
      <c r="F16" s="504">
        <v>56402.342961017974</v>
      </c>
      <c r="G16" s="505">
        <v>64862</v>
      </c>
      <c r="H16" s="559">
        <v>68639.64508973583</v>
      </c>
      <c r="I16" s="506">
        <f t="shared" si="0"/>
        <v>26</v>
      </c>
      <c r="J16" s="507">
        <v>4957</v>
      </c>
      <c r="K16" s="283">
        <v>4959</v>
      </c>
      <c r="L16" s="507">
        <v>321519</v>
      </c>
      <c r="M16" s="508">
        <v>340384</v>
      </c>
      <c r="N16" s="509">
        <f t="shared" si="1"/>
        <v>5.824126745607336</v>
      </c>
      <c r="O16" s="510">
        <f t="shared" si="2"/>
        <v>318.9262509977755</v>
      </c>
      <c r="P16" s="511">
        <f t="shared" si="3"/>
        <v>1.0480071036257794</v>
      </c>
      <c r="Q16" s="512">
        <f t="shared" si="4"/>
        <v>1.0231066754440024</v>
      </c>
      <c r="R16" s="513" t="s">
        <v>65</v>
      </c>
      <c r="S16" s="791"/>
      <c r="U16" s="1129"/>
    </row>
    <row r="17" spans="1:21" s="501" customFormat="1" ht="8.25" customHeight="1">
      <c r="A17" s="502" t="s">
        <v>66</v>
      </c>
      <c r="B17" s="503">
        <v>53466.125276847066</v>
      </c>
      <c r="C17" s="504">
        <v>70250.43148084225</v>
      </c>
      <c r="D17" s="504">
        <v>76868.35369400815</v>
      </c>
      <c r="E17" s="504">
        <v>96598.1084640249</v>
      </c>
      <c r="F17" s="504">
        <v>112837.34284332689</v>
      </c>
      <c r="G17" s="505">
        <v>117654.1976877913</v>
      </c>
      <c r="H17" s="559">
        <v>166543.17092409442</v>
      </c>
      <c r="I17" s="506">
        <f t="shared" si="0"/>
        <v>44</v>
      </c>
      <c r="J17" s="507">
        <v>16521</v>
      </c>
      <c r="K17" s="283">
        <v>16481</v>
      </c>
      <c r="L17" s="507">
        <v>1943765</v>
      </c>
      <c r="M17" s="508">
        <v>2744798</v>
      </c>
      <c r="N17" s="509">
        <f t="shared" si="1"/>
        <v>41.55310579401131</v>
      </c>
      <c r="O17" s="510">
        <f t="shared" si="2"/>
        <v>211.49287527707594</v>
      </c>
      <c r="P17" s="511">
        <f t="shared" si="3"/>
        <v>1.9009964994634305</v>
      </c>
      <c r="Q17" s="512">
        <f t="shared" si="4"/>
        <v>2.482405462605347</v>
      </c>
      <c r="R17" s="513" t="s">
        <v>66</v>
      </c>
      <c r="S17" s="791"/>
      <c r="U17" s="1129"/>
    </row>
    <row r="18" spans="1:21" s="501" customFormat="1" ht="8.25" customHeight="1">
      <c r="A18" s="502" t="s">
        <v>67</v>
      </c>
      <c r="B18" s="503">
        <v>24366.3610719323</v>
      </c>
      <c r="C18" s="504">
        <v>40337.9164463247</v>
      </c>
      <c r="D18" s="504">
        <v>44936.78719830254</v>
      </c>
      <c r="E18" s="504">
        <v>92298.61792242533</v>
      </c>
      <c r="F18" s="504">
        <v>93859.73538351512</v>
      </c>
      <c r="G18" s="505">
        <v>74420.99615487794</v>
      </c>
      <c r="H18" s="559">
        <v>72782.2587856568</v>
      </c>
      <c r="I18" s="506">
        <f t="shared" si="0"/>
        <v>29</v>
      </c>
      <c r="J18" s="507">
        <v>11183</v>
      </c>
      <c r="K18" s="283">
        <v>11183</v>
      </c>
      <c r="L18" s="507">
        <v>832250</v>
      </c>
      <c r="M18" s="508">
        <v>813924</v>
      </c>
      <c r="N18" s="509">
        <f t="shared" si="1"/>
        <v>-2.2019825773505572</v>
      </c>
      <c r="O18" s="510">
        <f t="shared" si="2"/>
        <v>198.69974663346406</v>
      </c>
      <c r="P18" s="511">
        <f t="shared" si="3"/>
        <v>1.202456486528613</v>
      </c>
      <c r="Q18" s="512">
        <f t="shared" si="4"/>
        <v>1.0848543100732537</v>
      </c>
      <c r="R18" s="513" t="s">
        <v>67</v>
      </c>
      <c r="S18" s="791"/>
      <c r="U18" s="1129"/>
    </row>
    <row r="19" spans="1:21" s="501" customFormat="1" ht="8.25" customHeight="1">
      <c r="A19" s="502" t="s">
        <v>68</v>
      </c>
      <c r="B19" s="503">
        <v>20401.98279087168</v>
      </c>
      <c r="C19" s="504">
        <v>29838.030146989982</v>
      </c>
      <c r="D19" s="504">
        <v>52417.84477108885</v>
      </c>
      <c r="E19" s="504">
        <v>54557.92202981758</v>
      </c>
      <c r="F19" s="504">
        <v>70853.78313253012</v>
      </c>
      <c r="G19" s="505">
        <v>67028.63102009859</v>
      </c>
      <c r="H19" s="559">
        <v>71466.8120614451</v>
      </c>
      <c r="I19" s="506">
        <f t="shared" si="0"/>
        <v>28</v>
      </c>
      <c r="J19" s="507">
        <v>10548</v>
      </c>
      <c r="K19" s="283">
        <v>10546</v>
      </c>
      <c r="L19" s="507">
        <v>707018</v>
      </c>
      <c r="M19" s="508">
        <v>753689</v>
      </c>
      <c r="N19" s="509">
        <f t="shared" si="1"/>
        <v>6.621321327621508</v>
      </c>
      <c r="O19" s="510">
        <f t="shared" si="2"/>
        <v>250.29346311095316</v>
      </c>
      <c r="P19" s="511">
        <f t="shared" si="3"/>
        <v>1.083014422240674</v>
      </c>
      <c r="Q19" s="512">
        <f t="shared" si="4"/>
        <v>1.0652469487156528</v>
      </c>
      <c r="R19" s="513" t="s">
        <v>68</v>
      </c>
      <c r="S19" s="791"/>
      <c r="U19" s="1129"/>
    </row>
    <row r="20" spans="1:21" s="501" customFormat="1" ht="8.25" customHeight="1">
      <c r="A20" s="502" t="s">
        <v>69</v>
      </c>
      <c r="B20" s="503">
        <v>16496.656050955415</v>
      </c>
      <c r="C20" s="504">
        <v>15029.746122834418</v>
      </c>
      <c r="D20" s="504">
        <v>20444.274642506276</v>
      </c>
      <c r="E20" s="504">
        <v>33079.790902820634</v>
      </c>
      <c r="F20" s="504">
        <v>38960.10667051065</v>
      </c>
      <c r="G20" s="505">
        <v>30546.175188267935</v>
      </c>
      <c r="H20" s="559">
        <v>31848.31683168317</v>
      </c>
      <c r="I20" s="506">
        <f t="shared" si="0"/>
        <v>8</v>
      </c>
      <c r="J20" s="507">
        <v>27753</v>
      </c>
      <c r="K20" s="283">
        <v>27775</v>
      </c>
      <c r="L20" s="507">
        <v>847748</v>
      </c>
      <c r="M20" s="508">
        <v>884587</v>
      </c>
      <c r="N20" s="509">
        <f t="shared" si="1"/>
        <v>4.262863142077952</v>
      </c>
      <c r="O20" s="510">
        <f t="shared" si="2"/>
        <v>93.05922808421924</v>
      </c>
      <c r="P20" s="511">
        <f t="shared" si="3"/>
        <v>0.49354951413620185</v>
      </c>
      <c r="Q20" s="512">
        <f t="shared" si="4"/>
        <v>0.47471436528484</v>
      </c>
      <c r="R20" s="513" t="s">
        <v>69</v>
      </c>
      <c r="S20" s="791"/>
      <c r="U20" s="1129"/>
    </row>
    <row r="21" spans="1:21" s="501" customFormat="1" ht="8.25" customHeight="1">
      <c r="A21" s="502" t="s">
        <v>70</v>
      </c>
      <c r="B21" s="503">
        <v>30620.6833546501</v>
      </c>
      <c r="C21" s="504">
        <v>34036.64480413984</v>
      </c>
      <c r="D21" s="504">
        <v>33154.22019450114</v>
      </c>
      <c r="E21" s="504">
        <v>45990.35870411402</v>
      </c>
      <c r="F21" s="504">
        <v>55499.37121983352</v>
      </c>
      <c r="G21" s="505">
        <v>57649.257307139436</v>
      </c>
      <c r="H21" s="559">
        <v>74886.27920910725</v>
      </c>
      <c r="I21" s="506">
        <f t="shared" si="0"/>
        <v>32</v>
      </c>
      <c r="J21" s="507">
        <v>16696</v>
      </c>
      <c r="K21" s="283">
        <v>16690</v>
      </c>
      <c r="L21" s="507">
        <v>962512</v>
      </c>
      <c r="M21" s="508">
        <v>1249852</v>
      </c>
      <c r="N21" s="509">
        <f t="shared" si="1"/>
        <v>29.899816072449443</v>
      </c>
      <c r="O21" s="510">
        <f t="shared" si="2"/>
        <v>144.56109728764403</v>
      </c>
      <c r="P21" s="511">
        <f t="shared" si="3"/>
        <v>0.9314672871115984</v>
      </c>
      <c r="Q21" s="512">
        <f t="shared" si="4"/>
        <v>1.1162157388465002</v>
      </c>
      <c r="R21" s="513" t="s">
        <v>70</v>
      </c>
      <c r="S21" s="791"/>
      <c r="U21" s="1129"/>
    </row>
    <row r="22" spans="1:21" s="501" customFormat="1" ht="8.25" customHeight="1">
      <c r="A22" s="502" t="s">
        <v>71</v>
      </c>
      <c r="B22" s="503">
        <v>58990.58953778024</v>
      </c>
      <c r="C22" s="504">
        <v>95453.94555952708</v>
      </c>
      <c r="D22" s="504">
        <v>370767.1345995045</v>
      </c>
      <c r="E22" s="504">
        <v>634756.9866342649</v>
      </c>
      <c r="F22" s="504">
        <v>370584.7953216374</v>
      </c>
      <c r="G22" s="505">
        <v>353551.73472520727</v>
      </c>
      <c r="H22" s="559">
        <v>276610.97410604195</v>
      </c>
      <c r="I22" s="506">
        <f t="shared" si="0"/>
        <v>48</v>
      </c>
      <c r="J22" s="507">
        <v>3257</v>
      </c>
      <c r="K22" s="283">
        <v>3244</v>
      </c>
      <c r="L22" s="507">
        <v>1151518</v>
      </c>
      <c r="M22" s="508">
        <v>897326</v>
      </c>
      <c r="N22" s="509">
        <f t="shared" si="1"/>
        <v>-21.762235356861243</v>
      </c>
      <c r="O22" s="510">
        <f t="shared" si="2"/>
        <v>368.90694986000744</v>
      </c>
      <c r="P22" s="511">
        <f t="shared" si="3"/>
        <v>5.7125085487841005</v>
      </c>
      <c r="Q22" s="512">
        <f t="shared" si="4"/>
        <v>4.123018610294053</v>
      </c>
      <c r="R22" s="513" t="s">
        <v>71</v>
      </c>
      <c r="S22" s="791"/>
      <c r="U22" s="1129"/>
    </row>
    <row r="23" spans="1:21" s="501" customFormat="1" ht="8.25" customHeight="1">
      <c r="A23" s="502" t="s">
        <v>72</v>
      </c>
      <c r="B23" s="503">
        <v>75533.49875930522</v>
      </c>
      <c r="C23" s="504">
        <v>134713.80784240848</v>
      </c>
      <c r="D23" s="504">
        <v>99987.43068391868</v>
      </c>
      <c r="E23" s="504">
        <v>107464.069591528</v>
      </c>
      <c r="F23" s="504">
        <v>157040.9478672986</v>
      </c>
      <c r="G23" s="505">
        <v>186347.5459541406</v>
      </c>
      <c r="H23" s="559">
        <v>207630.9816531114</v>
      </c>
      <c r="I23" s="506">
        <f t="shared" si="0"/>
        <v>46</v>
      </c>
      <c r="J23" s="507">
        <v>5277</v>
      </c>
      <c r="K23" s="283">
        <v>5287</v>
      </c>
      <c r="L23" s="507">
        <v>983356</v>
      </c>
      <c r="M23" s="508">
        <v>1097745</v>
      </c>
      <c r="N23" s="509">
        <f t="shared" si="1"/>
        <v>11.421366238012371</v>
      </c>
      <c r="O23" s="510">
        <f t="shared" si="2"/>
        <v>174.88595797044638</v>
      </c>
      <c r="P23" s="511">
        <f t="shared" si="3"/>
        <v>3.0109085736358843</v>
      </c>
      <c r="Q23" s="512">
        <f t="shared" si="4"/>
        <v>3.0948388949355947</v>
      </c>
      <c r="R23" s="513" t="s">
        <v>72</v>
      </c>
      <c r="S23" s="791"/>
      <c r="U23" s="1129"/>
    </row>
    <row r="24" spans="1:21" s="501" customFormat="1" ht="8.25" customHeight="1">
      <c r="A24" s="502" t="s">
        <v>73</v>
      </c>
      <c r="B24" s="514">
        <v>10278.2847855982</v>
      </c>
      <c r="C24" s="504">
        <v>17200.51504155449</v>
      </c>
      <c r="D24" s="504">
        <v>18257.31336297683</v>
      </c>
      <c r="E24" s="504">
        <v>25174.80149462868</v>
      </c>
      <c r="F24" s="504">
        <v>35579.24637681159</v>
      </c>
      <c r="G24" s="505">
        <v>29542.146476278213</v>
      </c>
      <c r="H24" s="559">
        <v>37669.123574801335</v>
      </c>
      <c r="I24" s="506">
        <f t="shared" si="0"/>
        <v>10</v>
      </c>
      <c r="J24" s="507">
        <v>8684</v>
      </c>
      <c r="K24" s="283">
        <v>8683</v>
      </c>
      <c r="L24" s="507">
        <v>256544</v>
      </c>
      <c r="M24" s="508">
        <v>327081</v>
      </c>
      <c r="N24" s="509">
        <f t="shared" si="1"/>
        <v>27.50977186119137</v>
      </c>
      <c r="O24" s="510">
        <f t="shared" si="2"/>
        <v>266.49231229302796</v>
      </c>
      <c r="P24" s="511">
        <f t="shared" si="3"/>
        <v>0.4773269304599435</v>
      </c>
      <c r="Q24" s="512">
        <f t="shared" si="4"/>
        <v>0.5614762683740534</v>
      </c>
      <c r="R24" s="513" t="s">
        <v>73</v>
      </c>
      <c r="S24" s="791"/>
      <c r="U24" s="1129"/>
    </row>
    <row r="25" spans="1:21" s="501" customFormat="1" ht="8.25" customHeight="1">
      <c r="A25" s="502" t="s">
        <v>74</v>
      </c>
      <c r="B25" s="503">
        <v>38306.834910620404</v>
      </c>
      <c r="C25" s="504">
        <v>51383.286207979894</v>
      </c>
      <c r="D25" s="504">
        <v>75598.3198506534</v>
      </c>
      <c r="E25" s="504">
        <v>117619.06722948626</v>
      </c>
      <c r="F25" s="504">
        <v>106286.66598339654</v>
      </c>
      <c r="G25" s="505">
        <v>135270.67282999487</v>
      </c>
      <c r="H25" s="559">
        <v>137013.66344770906</v>
      </c>
      <c r="I25" s="506">
        <f t="shared" si="0"/>
        <v>41</v>
      </c>
      <c r="J25" s="507">
        <v>9735</v>
      </c>
      <c r="K25" s="283">
        <v>9734</v>
      </c>
      <c r="L25" s="507">
        <v>1316860</v>
      </c>
      <c r="M25" s="508">
        <v>1333691</v>
      </c>
      <c r="N25" s="509">
        <f t="shared" si="1"/>
        <v>1.2885206979821364</v>
      </c>
      <c r="O25" s="510">
        <f t="shared" si="2"/>
        <v>257.67419513357555</v>
      </c>
      <c r="P25" s="511">
        <f t="shared" si="3"/>
        <v>2.1856345169447957</v>
      </c>
      <c r="Q25" s="512">
        <f t="shared" si="4"/>
        <v>2.0422540576532073</v>
      </c>
      <c r="R25" s="513" t="s">
        <v>74</v>
      </c>
      <c r="S25" s="791"/>
      <c r="U25" s="1129"/>
    </row>
    <row r="26" spans="1:21" s="501" customFormat="1" ht="8.25" customHeight="1">
      <c r="A26" s="502" t="s">
        <v>75</v>
      </c>
      <c r="B26" s="503">
        <v>29238.414044484118</v>
      </c>
      <c r="C26" s="504">
        <v>41340.16761448668</v>
      </c>
      <c r="D26" s="504">
        <v>32026.533373421527</v>
      </c>
      <c r="E26" s="504">
        <v>45521.70618986287</v>
      </c>
      <c r="F26" s="504">
        <v>60107.37386804657</v>
      </c>
      <c r="G26" s="505">
        <v>64971.09695038689</v>
      </c>
      <c r="H26" s="559">
        <v>65451.14031113125</v>
      </c>
      <c r="I26" s="506">
        <f t="shared" si="0"/>
        <v>22</v>
      </c>
      <c r="J26" s="507">
        <v>13182</v>
      </c>
      <c r="K26" s="283">
        <v>13242</v>
      </c>
      <c r="L26" s="507">
        <v>856449</v>
      </c>
      <c r="M26" s="508">
        <v>866704</v>
      </c>
      <c r="N26" s="509">
        <f t="shared" si="1"/>
        <v>0.7388567890594882</v>
      </c>
      <c r="O26" s="510">
        <f t="shared" si="2"/>
        <v>123.85325076644754</v>
      </c>
      <c r="P26" s="511">
        <f t="shared" si="3"/>
        <v>1.0497698364892336</v>
      </c>
      <c r="Q26" s="512">
        <f t="shared" si="4"/>
        <v>0.9755804896746755</v>
      </c>
      <c r="R26" s="513" t="s">
        <v>75</v>
      </c>
      <c r="S26" s="791"/>
      <c r="U26" s="1129"/>
    </row>
    <row r="27" spans="1:21" s="501" customFormat="1" ht="8.25" customHeight="1">
      <c r="A27" s="502" t="s">
        <v>76</v>
      </c>
      <c r="B27" s="503">
        <v>9871.027632515394</v>
      </c>
      <c r="C27" s="504">
        <v>11712.124486708452</v>
      </c>
      <c r="D27" s="504">
        <v>19496.570898980535</v>
      </c>
      <c r="E27" s="504">
        <v>29602.209262859084</v>
      </c>
      <c r="F27" s="504">
        <v>34343.96846416803</v>
      </c>
      <c r="G27" s="505">
        <v>28978.684080827996</v>
      </c>
      <c r="H27" s="559">
        <v>36984.41257682373</v>
      </c>
      <c r="I27" s="506">
        <f t="shared" si="0"/>
        <v>9</v>
      </c>
      <c r="J27" s="507">
        <v>32464</v>
      </c>
      <c r="K27" s="283">
        <v>33681</v>
      </c>
      <c r="L27" s="507">
        <v>940764</v>
      </c>
      <c r="M27" s="508">
        <v>1245672</v>
      </c>
      <c r="N27" s="509">
        <f t="shared" si="1"/>
        <v>27.6262665125372</v>
      </c>
      <c r="O27" s="510">
        <f t="shared" si="2"/>
        <v>274.6764162121907</v>
      </c>
      <c r="P27" s="511">
        <f t="shared" si="3"/>
        <v>0.4682227925508777</v>
      </c>
      <c r="Q27" s="512">
        <f t="shared" si="4"/>
        <v>0.5512703240999393</v>
      </c>
      <c r="R27" s="513" t="s">
        <v>76</v>
      </c>
      <c r="S27" s="791"/>
      <c r="U27" s="1129"/>
    </row>
    <row r="28" spans="1:21" s="501" customFormat="1" ht="8.25" customHeight="1">
      <c r="A28" s="502" t="s">
        <v>77</v>
      </c>
      <c r="B28" s="503">
        <v>18703.40953118946</v>
      </c>
      <c r="C28" s="504">
        <v>22718.196611467407</v>
      </c>
      <c r="D28" s="504">
        <v>32258.57519788918</v>
      </c>
      <c r="E28" s="504">
        <v>56361.57718120806</v>
      </c>
      <c r="F28" s="504">
        <v>52313.97691884961</v>
      </c>
      <c r="G28" s="505">
        <v>51202.228717573984</v>
      </c>
      <c r="H28" s="559">
        <v>70835.83574529667</v>
      </c>
      <c r="I28" s="506">
        <f t="shared" si="0"/>
        <v>27</v>
      </c>
      <c r="J28" s="507">
        <v>10948</v>
      </c>
      <c r="K28" s="283">
        <v>11056</v>
      </c>
      <c r="L28" s="507">
        <v>560562</v>
      </c>
      <c r="M28" s="508">
        <v>783161</v>
      </c>
      <c r="N28" s="509">
        <f t="shared" si="1"/>
        <v>38.34521957241269</v>
      </c>
      <c r="O28" s="510">
        <f t="shared" si="2"/>
        <v>278.7322072329761</v>
      </c>
      <c r="P28" s="511">
        <f t="shared" si="3"/>
        <v>0.8272994884137</v>
      </c>
      <c r="Q28" s="512">
        <f t="shared" si="4"/>
        <v>1.0558419455246462</v>
      </c>
      <c r="R28" s="513" t="s">
        <v>77</v>
      </c>
      <c r="S28" s="791"/>
      <c r="U28" s="1129"/>
    </row>
    <row r="29" spans="1:21" s="501" customFormat="1" ht="8.25" customHeight="1">
      <c r="A29" s="502" t="s">
        <v>78</v>
      </c>
      <c r="B29" s="503">
        <v>19746.61558109834</v>
      </c>
      <c r="C29" s="504">
        <v>23288.360755636804</v>
      </c>
      <c r="D29" s="504">
        <v>22485.405935737064</v>
      </c>
      <c r="E29" s="504">
        <v>42297.758353306075</v>
      </c>
      <c r="F29" s="504">
        <v>47668.48418756816</v>
      </c>
      <c r="G29" s="505">
        <v>33438</v>
      </c>
      <c r="H29" s="559">
        <v>30026.997742663658</v>
      </c>
      <c r="I29" s="506">
        <f t="shared" si="0"/>
        <v>5</v>
      </c>
      <c r="J29" s="507">
        <v>10789</v>
      </c>
      <c r="K29" s="283">
        <v>11075</v>
      </c>
      <c r="L29" s="507">
        <v>360763</v>
      </c>
      <c r="M29" s="508">
        <v>332549</v>
      </c>
      <c r="N29" s="509">
        <f t="shared" si="1"/>
        <v>-10.20097570828501</v>
      </c>
      <c r="O29" s="510">
        <f t="shared" si="2"/>
        <v>52.06148931873573</v>
      </c>
      <c r="P29" s="511">
        <f t="shared" si="3"/>
        <v>0.540274144044877</v>
      </c>
      <c r="Q29" s="512">
        <f t="shared" si="4"/>
        <v>0.44756673484978554</v>
      </c>
      <c r="R29" s="513" t="s">
        <v>78</v>
      </c>
      <c r="S29" s="791"/>
      <c r="U29" s="1129"/>
    </row>
    <row r="30" spans="1:21" s="501" customFormat="1" ht="8.25" customHeight="1">
      <c r="A30" s="502" t="s">
        <v>79</v>
      </c>
      <c r="B30" s="503">
        <v>4435.283411336454</v>
      </c>
      <c r="C30" s="504">
        <v>9253.998918167064</v>
      </c>
      <c r="D30" s="504">
        <v>12869.981489755537</v>
      </c>
      <c r="E30" s="504">
        <v>18554.01946373359</v>
      </c>
      <c r="F30" s="504">
        <v>23335.673645737825</v>
      </c>
      <c r="G30" s="505">
        <v>26012.68504242971</v>
      </c>
      <c r="H30" s="559">
        <v>23138.29480674059</v>
      </c>
      <c r="I30" s="506">
        <f t="shared" si="0"/>
        <v>4</v>
      </c>
      <c r="J30" s="507">
        <v>79779</v>
      </c>
      <c r="K30" s="283">
        <v>79815</v>
      </c>
      <c r="L30" s="507">
        <v>2075266</v>
      </c>
      <c r="M30" s="508">
        <v>1846783</v>
      </c>
      <c r="N30" s="509">
        <f t="shared" si="1"/>
        <v>-11.049955938807003</v>
      </c>
      <c r="O30" s="510">
        <f t="shared" si="2"/>
        <v>421.6869512239012</v>
      </c>
      <c r="P30" s="511">
        <f t="shared" si="3"/>
        <v>0.42029969333117073</v>
      </c>
      <c r="Q30" s="512">
        <f t="shared" si="4"/>
        <v>0.3448873292427261</v>
      </c>
      <c r="R30" s="513" t="s">
        <v>79</v>
      </c>
      <c r="S30" s="791"/>
      <c r="U30" s="1129"/>
    </row>
    <row r="31" spans="1:21" s="501" customFormat="1" ht="8.25" customHeight="1">
      <c r="A31" s="502" t="s">
        <v>80</v>
      </c>
      <c r="B31" s="503">
        <v>12914.293537787513</v>
      </c>
      <c r="C31" s="504">
        <v>8528.161386406715</v>
      </c>
      <c r="D31" s="504">
        <v>16258.648648648648</v>
      </c>
      <c r="E31" s="504">
        <v>21220.97580754156</v>
      </c>
      <c r="F31" s="504">
        <v>28561.377447670493</v>
      </c>
      <c r="G31" s="505">
        <v>38430.92505064146</v>
      </c>
      <c r="H31" s="559">
        <v>43770.75739165654</v>
      </c>
      <c r="I31" s="506">
        <f t="shared" si="0"/>
        <v>14</v>
      </c>
      <c r="J31" s="507">
        <v>7405</v>
      </c>
      <c r="K31" s="283">
        <v>7407</v>
      </c>
      <c r="L31" s="507">
        <v>284581</v>
      </c>
      <c r="M31" s="508">
        <v>324210</v>
      </c>
      <c r="N31" s="509">
        <f t="shared" si="1"/>
        <v>13.894623493914436</v>
      </c>
      <c r="O31" s="510">
        <f t="shared" si="2"/>
        <v>238.9326505827231</v>
      </c>
      <c r="P31" s="511">
        <f t="shared" si="3"/>
        <v>0.6209472796395759</v>
      </c>
      <c r="Q31" s="512">
        <f t="shared" si="4"/>
        <v>0.6524240330511311</v>
      </c>
      <c r="R31" s="513" t="s">
        <v>80</v>
      </c>
      <c r="S31" s="791"/>
      <c r="U31" s="1129"/>
    </row>
    <row r="32" spans="1:21" s="501" customFormat="1" ht="8.25" customHeight="1">
      <c r="A32" s="502" t="s">
        <v>81</v>
      </c>
      <c r="B32" s="503">
        <v>14964.179104477613</v>
      </c>
      <c r="C32" s="504">
        <v>21474.46746425445</v>
      </c>
      <c r="D32" s="515">
        <v>32254.842791784293</v>
      </c>
      <c r="E32" s="504">
        <v>37177.09448282573</v>
      </c>
      <c r="F32" s="504">
        <v>37893.65017530191</v>
      </c>
      <c r="G32" s="505">
        <v>37695.397815912635</v>
      </c>
      <c r="H32" s="559">
        <v>39211.63814180929</v>
      </c>
      <c r="I32" s="506">
        <f t="shared" si="0"/>
        <v>12</v>
      </c>
      <c r="J32" s="507">
        <v>10256</v>
      </c>
      <c r="K32" s="283">
        <v>10225</v>
      </c>
      <c r="L32" s="507">
        <v>386604</v>
      </c>
      <c r="M32" s="508">
        <v>400939</v>
      </c>
      <c r="N32" s="509">
        <f t="shared" si="1"/>
        <v>4.022348651952937</v>
      </c>
      <c r="O32" s="510">
        <f t="shared" si="2"/>
        <v>162.03668018164998</v>
      </c>
      <c r="P32" s="511">
        <f t="shared" si="3"/>
        <v>0.6090630058443485</v>
      </c>
      <c r="Q32" s="512">
        <f t="shared" si="4"/>
        <v>0.5844681843201842</v>
      </c>
      <c r="R32" s="513" t="s">
        <v>81</v>
      </c>
      <c r="S32" s="791"/>
      <c r="U32" s="1129"/>
    </row>
    <row r="33" spans="1:21" s="501" customFormat="1" ht="8.25" customHeight="1">
      <c r="A33" s="502" t="s">
        <v>82</v>
      </c>
      <c r="B33" s="503">
        <v>13821.282401091405</v>
      </c>
      <c r="C33" s="504">
        <v>20526.406712734453</v>
      </c>
      <c r="D33" s="504">
        <v>32143.283582089553</v>
      </c>
      <c r="E33" s="504">
        <v>40760.52828307999</v>
      </c>
      <c r="F33" s="504">
        <v>20778.804083616917</v>
      </c>
      <c r="G33" s="505">
        <v>21349.65034965035</v>
      </c>
      <c r="H33" s="559">
        <v>65819.4963849414</v>
      </c>
      <c r="I33" s="506">
        <f t="shared" si="0"/>
        <v>24</v>
      </c>
      <c r="J33" s="507">
        <v>4004</v>
      </c>
      <c r="K33" s="283">
        <v>4011</v>
      </c>
      <c r="L33" s="507">
        <v>85484</v>
      </c>
      <c r="M33" s="508">
        <v>264002</v>
      </c>
      <c r="N33" s="509">
        <f t="shared" si="1"/>
        <v>208.29308820984676</v>
      </c>
      <c r="O33" s="510">
        <f t="shared" si="2"/>
        <v>376.2184468479129</v>
      </c>
      <c r="P33" s="511">
        <f t="shared" si="3"/>
        <v>0.3449567578298568</v>
      </c>
      <c r="Q33" s="512">
        <f t="shared" si="4"/>
        <v>0.9810710127909128</v>
      </c>
      <c r="R33" s="513" t="s">
        <v>82</v>
      </c>
      <c r="S33" s="791"/>
      <c r="U33" s="1129"/>
    </row>
    <row r="34" spans="1:21" s="501" customFormat="1" ht="8.25" customHeight="1">
      <c r="A34" s="502" t="s">
        <v>83</v>
      </c>
      <c r="B34" s="503">
        <v>118014.20903062835</v>
      </c>
      <c r="C34" s="504">
        <v>207448.16883923032</v>
      </c>
      <c r="D34" s="504">
        <v>222460.71863581</v>
      </c>
      <c r="E34" s="504">
        <v>555712.447636146</v>
      </c>
      <c r="F34" s="504">
        <v>547031.691353772</v>
      </c>
      <c r="G34" s="505">
        <v>599979.353062629</v>
      </c>
      <c r="H34" s="559">
        <v>589361.3878392305</v>
      </c>
      <c r="I34" s="506">
        <f t="shared" si="0"/>
        <v>50</v>
      </c>
      <c r="J34" s="507">
        <v>2906</v>
      </c>
      <c r="K34" s="283">
        <v>2911</v>
      </c>
      <c r="L34" s="507">
        <v>1743540</v>
      </c>
      <c r="M34" s="508">
        <v>1715631</v>
      </c>
      <c r="N34" s="509">
        <f t="shared" si="1"/>
        <v>-1.7697217694573177</v>
      </c>
      <c r="O34" s="510">
        <f t="shared" si="2"/>
        <v>399.39866790639843</v>
      </c>
      <c r="P34" s="511">
        <f t="shared" si="3"/>
        <v>9.694160279338206</v>
      </c>
      <c r="Q34" s="512">
        <f t="shared" si="4"/>
        <v>8.784712819522229</v>
      </c>
      <c r="R34" s="513" t="s">
        <v>83</v>
      </c>
      <c r="S34" s="791"/>
      <c r="U34" s="1129"/>
    </row>
    <row r="35" spans="1:21" s="501" customFormat="1" ht="8.25" customHeight="1">
      <c r="A35" s="502" t="s">
        <v>84</v>
      </c>
      <c r="B35" s="503">
        <v>17954.618732871193</v>
      </c>
      <c r="C35" s="504">
        <v>19658.049353701528</v>
      </c>
      <c r="D35" s="504">
        <v>27035.16406997998</v>
      </c>
      <c r="E35" s="504">
        <v>38058.818441311305</v>
      </c>
      <c r="F35" s="504">
        <v>25232.186934342604</v>
      </c>
      <c r="G35" s="505">
        <v>24049.24211388775</v>
      </c>
      <c r="H35" s="559">
        <v>31299.451224506513</v>
      </c>
      <c r="I35" s="506">
        <f t="shared" si="0"/>
        <v>7</v>
      </c>
      <c r="J35" s="507">
        <v>12205</v>
      </c>
      <c r="K35" s="283">
        <v>12209</v>
      </c>
      <c r="L35" s="507">
        <v>293521</v>
      </c>
      <c r="M35" s="508">
        <v>382135</v>
      </c>
      <c r="N35" s="509">
        <f t="shared" si="1"/>
        <v>30.147349659854658</v>
      </c>
      <c r="O35" s="510">
        <f t="shared" si="2"/>
        <v>74.32534597464713</v>
      </c>
      <c r="P35" s="511">
        <f t="shared" si="3"/>
        <v>0.38857538423376736</v>
      </c>
      <c r="Q35" s="512">
        <f t="shared" si="4"/>
        <v>0.46653326140690005</v>
      </c>
      <c r="R35" s="513" t="s">
        <v>84</v>
      </c>
      <c r="S35" s="791"/>
      <c r="U35" s="1129"/>
    </row>
    <row r="36" spans="1:21" s="501" customFormat="1" ht="8.25" customHeight="1">
      <c r="A36" s="502" t="s">
        <v>85</v>
      </c>
      <c r="B36" s="503">
        <v>22636.696893690914</v>
      </c>
      <c r="C36" s="504">
        <v>31734.29118773946</v>
      </c>
      <c r="D36" s="504">
        <v>55400.64467197574</v>
      </c>
      <c r="E36" s="504">
        <v>75360.56838365897</v>
      </c>
      <c r="F36" s="504">
        <v>86435.97262952101</v>
      </c>
      <c r="G36" s="505">
        <v>87716.31205673759</v>
      </c>
      <c r="H36" s="559">
        <v>97817.32230288706</v>
      </c>
      <c r="I36" s="506">
        <f aca="true" t="shared" si="5" ref="I36:I53">RANK(H36,H$4:H$53,1)</f>
        <v>38</v>
      </c>
      <c r="J36" s="507">
        <v>5922</v>
      </c>
      <c r="K36" s="283">
        <v>5923</v>
      </c>
      <c r="L36" s="507">
        <v>519456</v>
      </c>
      <c r="M36" s="508">
        <v>579372</v>
      </c>
      <c r="N36" s="509">
        <f aca="true" t="shared" si="6" ref="N36:N53">(H36-G36)*100/G36</f>
        <v>11.5155436991193</v>
      </c>
      <c r="O36" s="510">
        <f aca="true" t="shared" si="7" ref="O36:O53">(H36-$B36)*100/$B36</f>
        <v>332.1183552629968</v>
      </c>
      <c r="P36" s="511">
        <f aca="true" t="shared" si="8" ref="P36:P53">G36/G$55</f>
        <v>1.41727541764541</v>
      </c>
      <c r="Q36" s="512">
        <f aca="true" t="shared" si="9" ref="Q36:Q53">H36/H$55</f>
        <v>1.4580138823751954</v>
      </c>
      <c r="R36" s="513" t="s">
        <v>85</v>
      </c>
      <c r="S36" s="791"/>
      <c r="U36" s="1129"/>
    </row>
    <row r="37" spans="1:21" s="501" customFormat="1" ht="8.25" customHeight="1">
      <c r="A37" s="502" t="s">
        <v>86</v>
      </c>
      <c r="B37" s="503">
        <v>49107.60034158839</v>
      </c>
      <c r="C37" s="504">
        <v>84158.55371648446</v>
      </c>
      <c r="D37" s="504">
        <v>113270.25867353193</v>
      </c>
      <c r="E37" s="504">
        <v>137079.21697768022</v>
      </c>
      <c r="F37" s="504">
        <v>159597.69529509137</v>
      </c>
      <c r="G37" s="505">
        <v>147011.3961927803</v>
      </c>
      <c r="H37" s="559">
        <v>160328.1826712543</v>
      </c>
      <c r="I37" s="506">
        <f t="shared" si="5"/>
        <v>43</v>
      </c>
      <c r="J37" s="507">
        <v>15707</v>
      </c>
      <c r="K37" s="283">
        <v>15985</v>
      </c>
      <c r="L37" s="507">
        <v>2309108</v>
      </c>
      <c r="M37" s="508">
        <v>2562846</v>
      </c>
      <c r="N37" s="509">
        <f t="shared" si="6"/>
        <v>9.05833617212323</v>
      </c>
      <c r="O37" s="510">
        <f t="shared" si="7"/>
        <v>226.4834395409769</v>
      </c>
      <c r="P37" s="511">
        <f t="shared" si="8"/>
        <v>2.3753351349631155</v>
      </c>
      <c r="Q37" s="512">
        <f t="shared" si="9"/>
        <v>2.389768095949766</v>
      </c>
      <c r="R37" s="513" t="s">
        <v>86</v>
      </c>
      <c r="S37" s="791"/>
      <c r="U37" s="1129"/>
    </row>
    <row r="38" spans="1:21" s="501" customFormat="1" ht="8.25" customHeight="1">
      <c r="A38" s="502" t="s">
        <v>87</v>
      </c>
      <c r="B38" s="503">
        <v>26542.999851639383</v>
      </c>
      <c r="C38" s="504">
        <v>34196.888412017164</v>
      </c>
      <c r="D38" s="504">
        <v>47039.01868019314</v>
      </c>
      <c r="E38" s="504">
        <v>66168.72885882143</v>
      </c>
      <c r="F38" s="504">
        <v>58496.35166399715</v>
      </c>
      <c r="G38" s="505">
        <v>70710.07524152976</v>
      </c>
      <c r="H38" s="559">
        <v>76990.99621127702</v>
      </c>
      <c r="I38" s="506">
        <f t="shared" si="5"/>
        <v>34</v>
      </c>
      <c r="J38" s="507">
        <v>22461</v>
      </c>
      <c r="K38" s="283">
        <v>22435</v>
      </c>
      <c r="L38" s="507">
        <v>1588219</v>
      </c>
      <c r="M38" s="508">
        <v>1727293</v>
      </c>
      <c r="N38" s="509">
        <f t="shared" si="6"/>
        <v>8.882639352727367</v>
      </c>
      <c r="O38" s="510">
        <f t="shared" si="7"/>
        <v>190.0613971352669</v>
      </c>
      <c r="P38" s="511">
        <f t="shared" si="8"/>
        <v>1.1424973197101005</v>
      </c>
      <c r="Q38" s="512">
        <f t="shared" si="9"/>
        <v>1.1475875504580726</v>
      </c>
      <c r="R38" s="513" t="s">
        <v>87</v>
      </c>
      <c r="S38" s="791"/>
      <c r="U38" s="1129"/>
    </row>
    <row r="39" spans="1:21" s="501" customFormat="1" ht="8.25" customHeight="1">
      <c r="A39" s="502" t="s">
        <v>88</v>
      </c>
      <c r="B39" s="503">
        <v>17996.629901960783</v>
      </c>
      <c r="C39" s="504">
        <v>28568.23076923077</v>
      </c>
      <c r="D39" s="504">
        <v>25031.338162409455</v>
      </c>
      <c r="E39" s="504">
        <v>58181.61468437547</v>
      </c>
      <c r="F39" s="504">
        <v>37950.39593605259</v>
      </c>
      <c r="G39" s="505">
        <v>35719.17245500037</v>
      </c>
      <c r="H39" s="559">
        <v>49080.203121499515</v>
      </c>
      <c r="I39" s="506">
        <f t="shared" si="5"/>
        <v>16</v>
      </c>
      <c r="J39" s="507">
        <v>13389</v>
      </c>
      <c r="K39" s="283">
        <v>13391</v>
      </c>
      <c r="L39" s="507">
        <v>478244</v>
      </c>
      <c r="M39" s="508">
        <v>657233</v>
      </c>
      <c r="N39" s="509">
        <f t="shared" si="6"/>
        <v>37.405767682136535</v>
      </c>
      <c r="O39" s="510">
        <f t="shared" si="7"/>
        <v>172.71885563503247</v>
      </c>
      <c r="P39" s="511">
        <f t="shared" si="8"/>
        <v>0.5771321647262597</v>
      </c>
      <c r="Q39" s="512">
        <f t="shared" si="9"/>
        <v>0.7315638561374586</v>
      </c>
      <c r="R39" s="513" t="s">
        <v>88</v>
      </c>
      <c r="S39" s="791"/>
      <c r="U39" s="1129"/>
    </row>
    <row r="40" spans="1:21" s="501" customFormat="1" ht="8.25" customHeight="1">
      <c r="A40" s="502" t="s">
        <v>89</v>
      </c>
      <c r="B40" s="503">
        <v>16742.07811348563</v>
      </c>
      <c r="C40" s="504">
        <v>25476.535264145885</v>
      </c>
      <c r="D40" s="504">
        <v>28407.73729194782</v>
      </c>
      <c r="E40" s="504">
        <v>28944.25566343042</v>
      </c>
      <c r="F40" s="504">
        <v>42080.16393442623</v>
      </c>
      <c r="G40" s="505">
        <v>59961.044343141315</v>
      </c>
      <c r="H40" s="559">
        <v>49710.816411106505</v>
      </c>
      <c r="I40" s="506">
        <f t="shared" si="5"/>
        <v>17</v>
      </c>
      <c r="J40" s="507">
        <v>12065</v>
      </c>
      <c r="K40" s="283">
        <v>12065</v>
      </c>
      <c r="L40" s="507">
        <v>723430</v>
      </c>
      <c r="M40" s="508">
        <v>599761</v>
      </c>
      <c r="N40" s="509">
        <f t="shared" si="6"/>
        <v>-17.094812214035912</v>
      </c>
      <c r="O40" s="510">
        <f t="shared" si="7"/>
        <v>196.92142202505184</v>
      </c>
      <c r="P40" s="511">
        <f t="shared" si="8"/>
        <v>0.9688199625733473</v>
      </c>
      <c r="Q40" s="512">
        <f t="shared" si="9"/>
        <v>0.7409634482445729</v>
      </c>
      <c r="R40" s="513" t="s">
        <v>89</v>
      </c>
      <c r="S40" s="791"/>
      <c r="U40" s="1129"/>
    </row>
    <row r="41" spans="1:21" s="501" customFormat="1" ht="8.25" customHeight="1">
      <c r="A41" s="502" t="s">
        <v>90</v>
      </c>
      <c r="B41" s="503">
        <v>17702.363636363636</v>
      </c>
      <c r="C41" s="504">
        <v>28358.91865257122</v>
      </c>
      <c r="D41" s="504">
        <v>32633.65665061385</v>
      </c>
      <c r="E41" s="504">
        <v>53411.01022870935</v>
      </c>
      <c r="F41" s="504">
        <v>44266.54038070597</v>
      </c>
      <c r="G41" s="505">
        <v>49030.057990435045</v>
      </c>
      <c r="H41" s="559">
        <v>52552.37412401415</v>
      </c>
      <c r="I41" s="506">
        <f t="shared" si="5"/>
        <v>19</v>
      </c>
      <c r="J41" s="507">
        <v>43283</v>
      </c>
      <c r="K41" s="283">
        <v>43237</v>
      </c>
      <c r="L41" s="507">
        <v>2122168</v>
      </c>
      <c r="M41" s="508">
        <v>2272207</v>
      </c>
      <c r="N41" s="509">
        <f t="shared" si="6"/>
        <v>7.183993407199832</v>
      </c>
      <c r="O41" s="510">
        <f t="shared" si="7"/>
        <v>196.86642531770576</v>
      </c>
      <c r="P41" s="511">
        <f t="shared" si="8"/>
        <v>0.7922026620387875</v>
      </c>
      <c r="Q41" s="512">
        <f t="shared" si="9"/>
        <v>0.7833182223832572</v>
      </c>
      <c r="R41" s="513" t="s">
        <v>90</v>
      </c>
      <c r="S41" s="791"/>
      <c r="U41" s="1129"/>
    </row>
    <row r="42" spans="1:21" s="501" customFormat="1" ht="8.25" customHeight="1">
      <c r="A42" s="502" t="s">
        <v>91</v>
      </c>
      <c r="B42" s="503">
        <v>41490.778688524595</v>
      </c>
      <c r="C42" s="504">
        <v>128262.28070175438</v>
      </c>
      <c r="D42" s="504">
        <v>174305.99647266313</v>
      </c>
      <c r="E42" s="504">
        <v>94052.18135158255</v>
      </c>
      <c r="F42" s="504">
        <v>136814.91464510333</v>
      </c>
      <c r="G42" s="505">
        <v>167735.02722323049</v>
      </c>
      <c r="H42" s="559">
        <v>219238.22463768115</v>
      </c>
      <c r="I42" s="506">
        <f t="shared" si="5"/>
        <v>47</v>
      </c>
      <c r="J42" s="507">
        <v>1102</v>
      </c>
      <c r="K42" s="283">
        <v>1104</v>
      </c>
      <c r="L42" s="507">
        <v>184844</v>
      </c>
      <c r="M42" s="508">
        <v>242039</v>
      </c>
      <c r="N42" s="509">
        <f t="shared" si="6"/>
        <v>30.70509378217558</v>
      </c>
      <c r="O42" s="510">
        <f t="shared" si="7"/>
        <v>428.4022897799156</v>
      </c>
      <c r="P42" s="511">
        <f t="shared" si="8"/>
        <v>2.710176992026287</v>
      </c>
      <c r="Q42" s="512">
        <f t="shared" si="9"/>
        <v>3.2678503923797986</v>
      </c>
      <c r="R42" s="513" t="s">
        <v>91</v>
      </c>
      <c r="S42" s="791"/>
      <c r="U42" s="1129"/>
    </row>
    <row r="43" spans="1:21" s="501" customFormat="1" ht="8.25" customHeight="1">
      <c r="A43" s="502" t="s">
        <v>92</v>
      </c>
      <c r="B43" s="503">
        <v>5252.243542069513</v>
      </c>
      <c r="C43" s="504">
        <v>7029.244555791097</v>
      </c>
      <c r="D43" s="504">
        <v>8541.18296075986</v>
      </c>
      <c r="E43" s="504">
        <v>11568.350152208826</v>
      </c>
      <c r="F43" s="504">
        <v>16112.384056755267</v>
      </c>
      <c r="G43" s="505">
        <v>17935.404742436633</v>
      </c>
      <c r="H43" s="559">
        <v>19084.332428341462</v>
      </c>
      <c r="I43" s="506">
        <f t="shared" si="5"/>
        <v>2</v>
      </c>
      <c r="J43" s="507">
        <v>41582</v>
      </c>
      <c r="K43" s="283">
        <v>41621</v>
      </c>
      <c r="L43" s="507">
        <v>745790</v>
      </c>
      <c r="M43" s="508">
        <v>794309</v>
      </c>
      <c r="N43" s="509">
        <f t="shared" si="6"/>
        <v>6.405920035840467</v>
      </c>
      <c r="O43" s="510">
        <f t="shared" si="7"/>
        <v>263.35581690908737</v>
      </c>
      <c r="P43" s="511">
        <f t="shared" si="8"/>
        <v>0.2897911192451217</v>
      </c>
      <c r="Q43" s="512">
        <f t="shared" si="9"/>
        <v>0.28446108481916316</v>
      </c>
      <c r="R43" s="513" t="s">
        <v>92</v>
      </c>
      <c r="S43" s="791"/>
      <c r="U43" s="1129"/>
    </row>
    <row r="44" spans="1:21" s="501" customFormat="1" ht="8.25" customHeight="1">
      <c r="A44" s="502" t="s">
        <v>93</v>
      </c>
      <c r="B44" s="503">
        <v>13621.580547112462</v>
      </c>
      <c r="C44" s="504">
        <v>14790.114163843935</v>
      </c>
      <c r="D44" s="504">
        <v>21474.720528455287</v>
      </c>
      <c r="E44" s="504">
        <v>40752.54712175242</v>
      </c>
      <c r="F44" s="504">
        <v>35068.7319704001</v>
      </c>
      <c r="G44" s="505">
        <v>40045.658123911424</v>
      </c>
      <c r="H44" s="559">
        <v>39854.63474524248</v>
      </c>
      <c r="I44" s="506">
        <f t="shared" si="5"/>
        <v>13</v>
      </c>
      <c r="J44" s="507">
        <v>8038</v>
      </c>
      <c r="K44" s="283">
        <v>8145</v>
      </c>
      <c r="L44" s="507">
        <v>321887</v>
      </c>
      <c r="M44" s="508">
        <v>324616</v>
      </c>
      <c r="N44" s="509">
        <f t="shared" si="6"/>
        <v>-0.4770139576127517</v>
      </c>
      <c r="O44" s="510">
        <f t="shared" si="7"/>
        <v>192.58451034664233</v>
      </c>
      <c r="P44" s="511">
        <f t="shared" si="8"/>
        <v>0.6470373128060894</v>
      </c>
      <c r="Q44" s="512">
        <f t="shared" si="9"/>
        <v>0.5940523556310975</v>
      </c>
      <c r="R44" s="513" t="s">
        <v>93</v>
      </c>
      <c r="S44" s="791"/>
      <c r="U44" s="1129"/>
    </row>
    <row r="45" spans="1:21" s="501" customFormat="1" ht="8.25" customHeight="1">
      <c r="A45" s="502" t="s">
        <v>94</v>
      </c>
      <c r="B45" s="503">
        <v>26465.043415987824</v>
      </c>
      <c r="C45" s="504">
        <v>38160.21260440395</v>
      </c>
      <c r="D45" s="504">
        <v>41818.693453017026</v>
      </c>
      <c r="E45" s="504">
        <v>55822.148117271085</v>
      </c>
      <c r="F45" s="504">
        <v>57139.01125795399</v>
      </c>
      <c r="G45" s="505">
        <v>63347.66645484714</v>
      </c>
      <c r="H45" s="559">
        <v>65613.95217605981</v>
      </c>
      <c r="I45" s="506">
        <f t="shared" si="5"/>
        <v>23</v>
      </c>
      <c r="J45" s="507">
        <v>14163</v>
      </c>
      <c r="K45" s="283">
        <v>14177</v>
      </c>
      <c r="L45" s="507">
        <v>897193</v>
      </c>
      <c r="M45" s="508">
        <v>930209</v>
      </c>
      <c r="N45" s="509">
        <f t="shared" si="6"/>
        <v>3.57753623462679</v>
      </c>
      <c r="O45" s="510">
        <f t="shared" si="7"/>
        <v>147.92686391899778</v>
      </c>
      <c r="P45" s="511">
        <f t="shared" si="8"/>
        <v>1.0235392748110803</v>
      </c>
      <c r="Q45" s="512">
        <f t="shared" si="9"/>
        <v>0.9780072782402652</v>
      </c>
      <c r="R45" s="513" t="s">
        <v>94</v>
      </c>
      <c r="S45" s="791"/>
      <c r="U45" s="1129"/>
    </row>
    <row r="46" spans="1:21" s="501" customFormat="1" ht="8.25" customHeight="1">
      <c r="A46" s="502" t="s">
        <v>95</v>
      </c>
      <c r="B46" s="503">
        <v>14663.419549882432</v>
      </c>
      <c r="C46" s="504">
        <v>23450.843209941002</v>
      </c>
      <c r="D46" s="504">
        <v>22975.89163980173</v>
      </c>
      <c r="E46" s="504">
        <v>43154.06639422834</v>
      </c>
      <c r="F46" s="504">
        <v>56564.251984326336</v>
      </c>
      <c r="G46" s="505">
        <v>71457.44560645818</v>
      </c>
      <c r="H46" s="559">
        <v>72921.26684366078</v>
      </c>
      <c r="I46" s="506">
        <f t="shared" si="5"/>
        <v>30</v>
      </c>
      <c r="J46" s="507">
        <v>79651</v>
      </c>
      <c r="K46" s="283">
        <v>79852</v>
      </c>
      <c r="L46" s="507">
        <v>5691657</v>
      </c>
      <c r="M46" s="508">
        <v>5822909</v>
      </c>
      <c r="N46" s="509">
        <f t="shared" si="6"/>
        <v>2.0485216407879903</v>
      </c>
      <c r="O46" s="510">
        <f t="shared" si="7"/>
        <v>397.30055527358513</v>
      </c>
      <c r="P46" s="511">
        <f t="shared" si="8"/>
        <v>1.1545729487607677</v>
      </c>
      <c r="Q46" s="512">
        <f t="shared" si="9"/>
        <v>1.0869262915337996</v>
      </c>
      <c r="R46" s="513" t="s">
        <v>95</v>
      </c>
      <c r="S46" s="791"/>
      <c r="U46" s="1129"/>
    </row>
    <row r="47" spans="1:21" s="501" customFormat="1" ht="8.25" customHeight="1">
      <c r="A47" s="502" t="s">
        <v>96</v>
      </c>
      <c r="B47" s="503">
        <v>34939.111747851</v>
      </c>
      <c r="C47" s="504">
        <v>31651.363479461514</v>
      </c>
      <c r="D47" s="504">
        <v>37016.57458563536</v>
      </c>
      <c r="E47" s="504">
        <v>118158.52613538988</v>
      </c>
      <c r="F47" s="504">
        <v>83897.40967961827</v>
      </c>
      <c r="G47" s="505">
        <v>81572.59713701431</v>
      </c>
      <c r="H47" s="559">
        <v>96369.35704514364</v>
      </c>
      <c r="I47" s="506">
        <f t="shared" si="5"/>
        <v>37</v>
      </c>
      <c r="J47" s="507">
        <v>5868</v>
      </c>
      <c r="K47" s="283">
        <v>5848</v>
      </c>
      <c r="L47" s="507">
        <v>478668</v>
      </c>
      <c r="M47" s="508">
        <v>563568</v>
      </c>
      <c r="N47" s="509">
        <f t="shared" si="6"/>
        <v>18.139375755409368</v>
      </c>
      <c r="O47" s="510">
        <f t="shared" si="7"/>
        <v>175.82085583807387</v>
      </c>
      <c r="P47" s="511">
        <f t="shared" si="8"/>
        <v>1.3180084064752076</v>
      </c>
      <c r="Q47" s="512">
        <f t="shared" si="9"/>
        <v>1.4364312690171053</v>
      </c>
      <c r="R47" s="513" t="s">
        <v>96</v>
      </c>
      <c r="S47" s="791"/>
      <c r="U47" s="1129"/>
    </row>
    <row r="48" spans="1:21" s="501" customFormat="1" ht="8.25" customHeight="1">
      <c r="A48" s="502" t="s">
        <v>97</v>
      </c>
      <c r="B48" s="503">
        <v>7385.893176590851</v>
      </c>
      <c r="C48" s="504">
        <v>16783.197299566003</v>
      </c>
      <c r="D48" s="504">
        <v>15949.093652938389</v>
      </c>
      <c r="E48" s="504">
        <v>21951.921083546404</v>
      </c>
      <c r="F48" s="504">
        <v>20208.84964980274</v>
      </c>
      <c r="G48" s="505">
        <v>19297.422431069033</v>
      </c>
      <c r="H48" s="559">
        <v>16795.669941744196</v>
      </c>
      <c r="I48" s="506">
        <f t="shared" si="5"/>
        <v>1</v>
      </c>
      <c r="J48" s="507">
        <v>57884</v>
      </c>
      <c r="K48" s="283">
        <v>57505</v>
      </c>
      <c r="L48" s="507">
        <v>1117012</v>
      </c>
      <c r="M48" s="508">
        <v>965835</v>
      </c>
      <c r="N48" s="509">
        <f t="shared" si="6"/>
        <v>-12.964179533619951</v>
      </c>
      <c r="O48" s="510">
        <f t="shared" si="7"/>
        <v>127.402015439068</v>
      </c>
      <c r="P48" s="511">
        <f t="shared" si="8"/>
        <v>0.3117979061612008</v>
      </c>
      <c r="Q48" s="512">
        <f t="shared" si="9"/>
        <v>0.25034747795516027</v>
      </c>
      <c r="R48" s="513" t="s">
        <v>97</v>
      </c>
      <c r="S48" s="791"/>
      <c r="U48" s="1129"/>
    </row>
    <row r="49" spans="1:21" s="501" customFormat="1" ht="8.25" customHeight="1">
      <c r="A49" s="502" t="s">
        <v>98</v>
      </c>
      <c r="B49" s="503">
        <v>14097.595981341945</v>
      </c>
      <c r="C49" s="504">
        <v>18998.93465909091</v>
      </c>
      <c r="D49" s="504">
        <v>26331.923890063426</v>
      </c>
      <c r="E49" s="504">
        <v>41041.52005629838</v>
      </c>
      <c r="F49" s="504">
        <v>40616.168717047454</v>
      </c>
      <c r="G49" s="505">
        <v>43798.17158931083</v>
      </c>
      <c r="H49" s="559">
        <v>44807.94934927893</v>
      </c>
      <c r="I49" s="506">
        <f t="shared" si="5"/>
        <v>15</v>
      </c>
      <c r="J49" s="507">
        <v>2844</v>
      </c>
      <c r="K49" s="283">
        <v>2843</v>
      </c>
      <c r="L49" s="507">
        <v>124562</v>
      </c>
      <c r="M49" s="508">
        <v>127389</v>
      </c>
      <c r="N49" s="509">
        <f t="shared" si="6"/>
        <v>2.3055249187948936</v>
      </c>
      <c r="O49" s="510">
        <f t="shared" si="7"/>
        <v>217.84106601282866</v>
      </c>
      <c r="P49" s="511">
        <f t="shared" si="8"/>
        <v>0.7076685108602655</v>
      </c>
      <c r="Q49" s="512">
        <f t="shared" si="9"/>
        <v>0.6678838742868047</v>
      </c>
      <c r="R49" s="513" t="s">
        <v>98</v>
      </c>
      <c r="S49" s="791"/>
      <c r="U49" s="1129"/>
    </row>
    <row r="50" spans="1:21" s="501" customFormat="1" ht="8.25" customHeight="1">
      <c r="A50" s="502" t="s">
        <v>99</v>
      </c>
      <c r="B50" s="503">
        <v>22309.311740890687</v>
      </c>
      <c r="C50" s="504">
        <v>27098.940701102983</v>
      </c>
      <c r="D50" s="504">
        <v>40588.32540940306</v>
      </c>
      <c r="E50" s="504">
        <v>36660.94147582697</v>
      </c>
      <c r="F50" s="504">
        <v>55205.191455962326</v>
      </c>
      <c r="G50" s="505">
        <v>62733.908948194665</v>
      </c>
      <c r="H50" s="559">
        <v>67923.96015084145</v>
      </c>
      <c r="I50" s="506">
        <f t="shared" si="5"/>
        <v>25</v>
      </c>
      <c r="J50" s="507">
        <v>17836</v>
      </c>
      <c r="K50" s="283">
        <v>17767</v>
      </c>
      <c r="L50" s="507">
        <v>1118922</v>
      </c>
      <c r="M50" s="508">
        <v>1206805</v>
      </c>
      <c r="N50" s="509">
        <f t="shared" si="6"/>
        <v>8.273119417654495</v>
      </c>
      <c r="O50" s="510">
        <f t="shared" si="7"/>
        <v>204.46461522317506</v>
      </c>
      <c r="P50" s="511">
        <f t="shared" si="8"/>
        <v>1.0136224941556051</v>
      </c>
      <c r="Q50" s="512">
        <f t="shared" si="9"/>
        <v>1.0124390497950015</v>
      </c>
      <c r="R50" s="513" t="s">
        <v>99</v>
      </c>
      <c r="S50" s="791"/>
      <c r="U50" s="1129"/>
    </row>
    <row r="51" spans="1:21" s="501" customFormat="1" ht="8.25" customHeight="1">
      <c r="A51" s="502" t="s">
        <v>100</v>
      </c>
      <c r="B51" s="503">
        <v>21922.118380062304</v>
      </c>
      <c r="C51" s="504">
        <v>31708.811031828747</v>
      </c>
      <c r="D51" s="504">
        <v>42467.54604681091</v>
      </c>
      <c r="E51" s="504">
        <v>60663.92748220942</v>
      </c>
      <c r="F51" s="504">
        <v>73059.46037384759</v>
      </c>
      <c r="G51" s="505">
        <v>80287.09513311854</v>
      </c>
      <c r="H51" s="559">
        <v>90691.5895782059</v>
      </c>
      <c r="I51" s="506">
        <f t="shared" si="5"/>
        <v>36</v>
      </c>
      <c r="J51" s="507">
        <v>11794</v>
      </c>
      <c r="K51" s="283">
        <v>11783</v>
      </c>
      <c r="L51" s="507">
        <v>946906</v>
      </c>
      <c r="M51" s="508">
        <v>1068619</v>
      </c>
      <c r="N51" s="509">
        <f t="shared" si="6"/>
        <v>12.959111832152328</v>
      </c>
      <c r="O51" s="510">
        <f t="shared" si="7"/>
        <v>313.69902308660073</v>
      </c>
      <c r="P51" s="511">
        <f t="shared" si="8"/>
        <v>1.297237920955058</v>
      </c>
      <c r="Q51" s="512">
        <f t="shared" si="9"/>
        <v>1.351801434619674</v>
      </c>
      <c r="R51" s="513" t="s">
        <v>100</v>
      </c>
      <c r="S51" s="791"/>
      <c r="U51" s="1129"/>
    </row>
    <row r="52" spans="1:21" s="501" customFormat="1" ht="8.25" customHeight="1">
      <c r="A52" s="502" t="s">
        <v>101</v>
      </c>
      <c r="B52" s="503">
        <v>8634.615384615385</v>
      </c>
      <c r="C52" s="504">
        <v>6343.122346828866</v>
      </c>
      <c r="D52" s="504">
        <v>14282.62635097145</v>
      </c>
      <c r="E52" s="504">
        <v>19818.31014910449</v>
      </c>
      <c r="F52" s="504">
        <v>17584.596404652802</v>
      </c>
      <c r="G52" s="505">
        <v>19778.33250124813</v>
      </c>
      <c r="H52" s="559">
        <v>20501.127280180364</v>
      </c>
      <c r="I52" s="506">
        <f t="shared" si="5"/>
        <v>3</v>
      </c>
      <c r="J52" s="507">
        <v>34051</v>
      </c>
      <c r="K52" s="283">
        <v>34153</v>
      </c>
      <c r="L52" s="507">
        <v>673472</v>
      </c>
      <c r="M52" s="508">
        <v>700175</v>
      </c>
      <c r="N52" s="509">
        <f t="shared" si="6"/>
        <v>3.6544778427939897</v>
      </c>
      <c r="O52" s="510">
        <f t="shared" si="7"/>
        <v>137.42953642970576</v>
      </c>
      <c r="P52" s="511">
        <f t="shared" si="8"/>
        <v>0.31956820571645445</v>
      </c>
      <c r="Q52" s="512">
        <f t="shared" si="9"/>
        <v>0.3055790883979409</v>
      </c>
      <c r="R52" s="513" t="s">
        <v>101</v>
      </c>
      <c r="S52" s="791"/>
      <c r="U52" s="1129"/>
    </row>
    <row r="53" spans="1:21" s="501" customFormat="1" ht="8.25" customHeight="1" thickBot="1">
      <c r="A53" s="516" t="s">
        <v>102</v>
      </c>
      <c r="B53" s="517">
        <v>28596.194503171246</v>
      </c>
      <c r="C53" s="518">
        <v>27130.93265029381</v>
      </c>
      <c r="D53" s="518">
        <v>22294.273127753302</v>
      </c>
      <c r="E53" s="518">
        <v>31573.925807312517</v>
      </c>
      <c r="F53" s="518">
        <v>37142.603953646896</v>
      </c>
      <c r="G53" s="519">
        <v>36132.495948136144</v>
      </c>
      <c r="H53" s="560">
        <v>30933.70831659301</v>
      </c>
      <c r="I53" s="520">
        <f t="shared" si="5"/>
        <v>6</v>
      </c>
      <c r="J53" s="521">
        <v>7404</v>
      </c>
      <c r="K53" s="290">
        <v>7467</v>
      </c>
      <c r="L53" s="521">
        <v>267525</v>
      </c>
      <c r="M53" s="522">
        <v>230982</v>
      </c>
      <c r="N53" s="523">
        <f t="shared" si="6"/>
        <v>-14.38812209099911</v>
      </c>
      <c r="O53" s="524">
        <f t="shared" si="7"/>
        <v>8.174212877040471</v>
      </c>
      <c r="P53" s="525">
        <f t="shared" si="8"/>
        <v>0.5838104348520917</v>
      </c>
      <c r="Q53" s="526">
        <f t="shared" si="9"/>
        <v>0.46108168877575656</v>
      </c>
      <c r="R53" s="527" t="s">
        <v>102</v>
      </c>
      <c r="S53" s="791"/>
      <c r="U53" s="1129"/>
    </row>
    <row r="54" spans="1:21" s="477" customFormat="1" ht="8.25" customHeight="1">
      <c r="A54" s="528" t="s">
        <v>52</v>
      </c>
      <c r="B54" s="529" t="s">
        <v>140</v>
      </c>
      <c r="C54" s="530" t="s">
        <v>140</v>
      </c>
      <c r="D54" s="530" t="s">
        <v>140</v>
      </c>
      <c r="E54" s="530" t="s">
        <v>140</v>
      </c>
      <c r="F54" s="531"/>
      <c r="G54" s="532"/>
      <c r="H54" s="557"/>
      <c r="I54" s="533"/>
      <c r="J54" s="1136">
        <f>SUM(J4:J53)</f>
        <v>812871</v>
      </c>
      <c r="K54" s="297">
        <f>SUM(K4:K53)</f>
        <v>814770</v>
      </c>
      <c r="L54" s="534">
        <v>50309238</v>
      </c>
      <c r="M54" s="274">
        <v>54662456</v>
      </c>
      <c r="N54" s="535">
        <f>(M54/L54-1)*100</f>
        <v>8.652919767936051</v>
      </c>
      <c r="O54" s="536"/>
      <c r="P54" s="537"/>
      <c r="Q54" s="538"/>
      <c r="R54" s="539" t="s">
        <v>140</v>
      </c>
      <c r="U54" s="1129"/>
    </row>
    <row r="55" spans="1:21" s="477" customFormat="1" ht="8.25" customHeight="1" thickBot="1">
      <c r="A55" s="540" t="s">
        <v>150</v>
      </c>
      <c r="B55" s="541">
        <v>20006.65655038941</v>
      </c>
      <c r="C55" s="264">
        <v>30955</v>
      </c>
      <c r="D55" s="542">
        <v>38186.282645290186</v>
      </c>
      <c r="E55" s="264">
        <v>54421.997932738675</v>
      </c>
      <c r="F55" s="462">
        <v>58884.377463127865</v>
      </c>
      <c r="G55" s="463">
        <v>61890.80186154999</v>
      </c>
      <c r="H55" s="558">
        <v>67089.43137327099</v>
      </c>
      <c r="I55" s="543"/>
      <c r="J55" s="1137">
        <f>J54/50</f>
        <v>16257.42</v>
      </c>
      <c r="K55" s="304">
        <f>K54/50</f>
        <v>16295.4</v>
      </c>
      <c r="L55" s="544">
        <f>L54/50</f>
        <v>1006184.76</v>
      </c>
      <c r="M55" s="520">
        <f>M54/50</f>
        <v>1093249.12</v>
      </c>
      <c r="N55" s="545">
        <f>(H55-G55)*100/G55</f>
        <v>8.399680332709785</v>
      </c>
      <c r="O55" s="487">
        <f>(H55-$B55)*100/$B55</f>
        <v>235.33554796773456</v>
      </c>
      <c r="P55" s="546">
        <f>G55/G$55</f>
        <v>1</v>
      </c>
      <c r="Q55" s="547">
        <f>H55/H$55</f>
        <v>1</v>
      </c>
      <c r="R55" s="548"/>
      <c r="U55" s="1129"/>
    </row>
    <row r="56" ht="8.25" customHeight="1">
      <c r="A56" s="1150" t="s">
        <v>323</v>
      </c>
    </row>
  </sheetData>
  <printOptions/>
  <pageMargins left="0.75" right="0.75" top="1" bottom="1" header="0.5" footer="0.5"/>
  <pageSetup horizontalDpi="300" verticalDpi="300" orientation="landscape" r:id="rId1"/>
  <ignoredErrors>
    <ignoredError sqref="J54:K5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I4" sqref="I4"/>
    </sheetView>
  </sheetViews>
  <sheetFormatPr defaultColWidth="9.140625" defaultRowHeight="8.25" customHeight="1"/>
  <cols>
    <col min="1" max="1" width="6.8515625" style="372" customWidth="1"/>
    <col min="2" max="5" width="6.8515625" style="426" customWidth="1"/>
    <col min="6" max="6" width="7.8515625" style="427" customWidth="1"/>
    <col min="7" max="7" width="7.7109375" style="427" customWidth="1"/>
    <col min="8" max="8" width="7.00390625" style="430" customWidth="1"/>
    <col min="9" max="9" width="4.28125" style="430" customWidth="1"/>
    <col min="10" max="10" width="6.28125" style="372" customWidth="1"/>
    <col min="11" max="11" width="8.140625" style="428" customWidth="1"/>
    <col min="12" max="12" width="10.57421875" style="429" customWidth="1"/>
    <col min="13" max="13" width="10.7109375" style="430" customWidth="1"/>
    <col min="14" max="14" width="5.28125" style="452" customWidth="1"/>
    <col min="15" max="15" width="5.28125" style="453" customWidth="1"/>
    <col min="16" max="16" width="5.140625" style="431" customWidth="1"/>
    <col min="17" max="17" width="4.8515625" style="432" customWidth="1"/>
    <col min="18" max="18" width="4.8515625" style="372" customWidth="1"/>
    <col min="19" max="19" width="8.7109375" style="372" customWidth="1"/>
    <col min="20" max="20" width="10.00390625" style="372" customWidth="1"/>
    <col min="21" max="16384" width="5.140625" style="372" customWidth="1"/>
  </cols>
  <sheetData>
    <row r="1" spans="1:18" s="429" customFormat="1" ht="8.25" customHeight="1" thickBot="1">
      <c r="A1" s="457" t="s">
        <v>283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9"/>
      <c r="O1" s="459"/>
      <c r="P1" s="458"/>
      <c r="Q1" s="458"/>
      <c r="R1" s="458"/>
    </row>
    <row r="2" spans="1:18" s="375" customFormat="1" ht="8.25" customHeight="1">
      <c r="A2" s="373"/>
      <c r="B2" s="460" t="s">
        <v>159</v>
      </c>
      <c r="C2" s="369"/>
      <c r="D2" s="369"/>
      <c r="E2" s="369"/>
      <c r="F2" s="369"/>
      <c r="G2" s="369"/>
      <c r="H2" s="436"/>
      <c r="I2" s="437"/>
      <c r="J2" s="350" t="s">
        <v>160</v>
      </c>
      <c r="K2" s="351" t="s">
        <v>160</v>
      </c>
      <c r="L2" s="454" t="s">
        <v>161</v>
      </c>
      <c r="M2" s="370"/>
      <c r="N2" s="455" t="s">
        <v>284</v>
      </c>
      <c r="O2" s="441"/>
      <c r="P2" s="456" t="s">
        <v>149</v>
      </c>
      <c r="Q2" s="371"/>
      <c r="R2" s="374"/>
    </row>
    <row r="3" spans="1:18" s="375" customFormat="1" ht="8.25" customHeight="1" thickBot="1">
      <c r="A3" s="376" t="s">
        <v>143</v>
      </c>
      <c r="B3" s="377">
        <v>1984</v>
      </c>
      <c r="C3" s="378">
        <v>1990</v>
      </c>
      <c r="D3" s="378">
        <v>1995</v>
      </c>
      <c r="E3" s="378">
        <v>2000</v>
      </c>
      <c r="F3" s="378">
        <v>2004</v>
      </c>
      <c r="G3" s="379">
        <v>2005</v>
      </c>
      <c r="H3" s="433">
        <v>2006</v>
      </c>
      <c r="I3" s="380" t="s">
        <v>145</v>
      </c>
      <c r="J3" s="381">
        <v>2005</v>
      </c>
      <c r="K3" s="382">
        <v>2006</v>
      </c>
      <c r="L3" s="381">
        <v>2005</v>
      </c>
      <c r="M3" s="383">
        <v>2006</v>
      </c>
      <c r="N3" s="442" t="s">
        <v>270</v>
      </c>
      <c r="O3" s="443" t="s">
        <v>271</v>
      </c>
      <c r="P3" s="384" t="s">
        <v>151</v>
      </c>
      <c r="Q3" s="385" t="s">
        <v>157</v>
      </c>
      <c r="R3" s="386" t="s">
        <v>162</v>
      </c>
    </row>
    <row r="4" spans="1:21" ht="8.25" customHeight="1">
      <c r="A4" s="387" t="s">
        <v>53</v>
      </c>
      <c r="B4" s="388">
        <v>28331.52459303343</v>
      </c>
      <c r="C4" s="389">
        <v>57431.48844707147</v>
      </c>
      <c r="D4" s="389">
        <v>73170.67389095834</v>
      </c>
      <c r="E4" s="389">
        <v>82268.22830748928</v>
      </c>
      <c r="F4" s="352">
        <v>92896.70260978278</v>
      </c>
      <c r="G4" s="353">
        <v>93028.03738317757</v>
      </c>
      <c r="H4" s="438">
        <v>100042.41765071473</v>
      </c>
      <c r="I4" s="354">
        <f aca="true" t="shared" si="0" ref="I4:I35">RANK(H4,H$4:H$53,1)</f>
        <v>18</v>
      </c>
      <c r="J4" s="390">
        <v>6420</v>
      </c>
      <c r="K4" s="391">
        <v>6436</v>
      </c>
      <c r="L4" s="355">
        <v>597240</v>
      </c>
      <c r="M4" s="356">
        <v>643873</v>
      </c>
      <c r="N4" s="444">
        <f aca="true" t="shared" si="1" ref="N4:N35">(H4-G4)*100/G4</f>
        <v>7.540071213848475</v>
      </c>
      <c r="O4" s="445">
        <f aca="true" t="shared" si="2" ref="O4:O35">(H4-B4)*100/B4</f>
        <v>253.11342784325353</v>
      </c>
      <c r="P4" s="392">
        <f aca="true" t="shared" si="3" ref="P4:P35">G4/G$55</f>
        <v>0.7362501026386356</v>
      </c>
      <c r="Q4" s="393">
        <f aca="true" t="shared" si="4" ref="Q4:Q35">H4/H$55</f>
        <v>0.7783124019028919</v>
      </c>
      <c r="R4" s="394" t="s">
        <v>53</v>
      </c>
      <c r="S4" s="1127"/>
      <c r="U4" s="426"/>
    </row>
    <row r="5" spans="1:21" ht="8.25" customHeight="1">
      <c r="A5" s="395" t="s">
        <v>54</v>
      </c>
      <c r="B5" s="396">
        <v>83689.08281998632</v>
      </c>
      <c r="C5" s="397">
        <v>61564.82576653626</v>
      </c>
      <c r="D5" s="397">
        <v>75635.56001093594</v>
      </c>
      <c r="E5" s="397">
        <v>95525.23973222364</v>
      </c>
      <c r="F5" s="357">
        <v>96636.13924589327</v>
      </c>
      <c r="G5" s="358">
        <v>112652.1934555915</v>
      </c>
      <c r="H5" s="439">
        <v>125287.96985736073</v>
      </c>
      <c r="I5" s="354">
        <f t="shared" si="0"/>
        <v>27</v>
      </c>
      <c r="J5" s="398">
        <v>11124</v>
      </c>
      <c r="K5" s="399">
        <v>11147</v>
      </c>
      <c r="L5" s="359">
        <v>1253143</v>
      </c>
      <c r="M5" s="360">
        <v>1396585</v>
      </c>
      <c r="N5" s="446">
        <f t="shared" si="1"/>
        <v>11.216627048411944</v>
      </c>
      <c r="O5" s="447">
        <f t="shared" si="2"/>
        <v>49.70646783984102</v>
      </c>
      <c r="P5" s="400">
        <f t="shared" si="3"/>
        <v>0.8915612037747332</v>
      </c>
      <c r="Q5" s="401">
        <f t="shared" si="4"/>
        <v>0.9747183548649764</v>
      </c>
      <c r="R5" s="402" t="s">
        <v>54</v>
      </c>
      <c r="S5" s="1127"/>
      <c r="U5" s="426"/>
    </row>
    <row r="6" spans="1:21" ht="8.25" customHeight="1">
      <c r="A6" s="395" t="s">
        <v>55</v>
      </c>
      <c r="B6" s="396">
        <v>16734.653342436843</v>
      </c>
      <c r="C6" s="397">
        <v>23728.490309838293</v>
      </c>
      <c r="D6" s="397">
        <v>35856.15848406546</v>
      </c>
      <c r="E6" s="397">
        <v>53631.79430804935</v>
      </c>
      <c r="F6" s="357">
        <v>55419.69669285584</v>
      </c>
      <c r="G6" s="358">
        <v>55320.05594745804</v>
      </c>
      <c r="H6" s="439">
        <v>58355.64751703992</v>
      </c>
      <c r="I6" s="354">
        <f t="shared" si="0"/>
        <v>9</v>
      </c>
      <c r="J6" s="398">
        <v>16444</v>
      </c>
      <c r="K6" s="399">
        <v>16432</v>
      </c>
      <c r="L6" s="359">
        <v>909683</v>
      </c>
      <c r="M6" s="360">
        <v>958900</v>
      </c>
      <c r="N6" s="446">
        <f t="shared" si="1"/>
        <v>5.487325559585537</v>
      </c>
      <c r="O6" s="447">
        <f t="shared" si="2"/>
        <v>248.71142128207586</v>
      </c>
      <c r="P6" s="400">
        <f t="shared" si="3"/>
        <v>0.4378185116550273</v>
      </c>
      <c r="Q6" s="401">
        <f t="shared" si="4"/>
        <v>0.45399666711534514</v>
      </c>
      <c r="R6" s="402" t="s">
        <v>55</v>
      </c>
      <c r="S6" s="1127"/>
      <c r="U6" s="426"/>
    </row>
    <row r="7" spans="1:21" ht="8.25" customHeight="1">
      <c r="A7" s="395" t="s">
        <v>56</v>
      </c>
      <c r="B7" s="396">
        <v>63157.79467680609</v>
      </c>
      <c r="C7" s="397">
        <v>173958.60495436768</v>
      </c>
      <c r="D7" s="397">
        <v>128209.6432643753</v>
      </c>
      <c r="E7" s="397">
        <v>246007.56315232188</v>
      </c>
      <c r="F7" s="357">
        <v>270908.438576349</v>
      </c>
      <c r="G7" s="358">
        <v>265038.5112803564</v>
      </c>
      <c r="H7" s="439">
        <v>259468.07604994325</v>
      </c>
      <c r="I7" s="354">
        <f t="shared" si="0"/>
        <v>40</v>
      </c>
      <c r="J7" s="398">
        <v>6959</v>
      </c>
      <c r="K7" s="399">
        <v>7048</v>
      </c>
      <c r="L7" s="359">
        <v>1844403</v>
      </c>
      <c r="M7" s="360">
        <v>1828731</v>
      </c>
      <c r="N7" s="446">
        <f t="shared" si="1"/>
        <v>-2.1017455929341353</v>
      </c>
      <c r="O7" s="447">
        <f t="shared" si="2"/>
        <v>310.8251046093439</v>
      </c>
      <c r="P7" s="400">
        <f t="shared" si="3"/>
        <v>2.097589464664339</v>
      </c>
      <c r="Q7" s="401">
        <f t="shared" si="4"/>
        <v>2.0186159654060574</v>
      </c>
      <c r="R7" s="402" t="s">
        <v>56</v>
      </c>
      <c r="S7" s="1127"/>
      <c r="U7" s="426"/>
    </row>
    <row r="8" spans="1:21" ht="8.25" customHeight="1">
      <c r="A8" s="395" t="s">
        <v>57</v>
      </c>
      <c r="B8" s="396">
        <v>105207.70877944324</v>
      </c>
      <c r="C8" s="397">
        <v>169734.88675248492</v>
      </c>
      <c r="D8" s="397">
        <v>254870.63722535752</v>
      </c>
      <c r="E8" s="397">
        <v>301856.88345988776</v>
      </c>
      <c r="F8" s="357">
        <v>374209.14028638834</v>
      </c>
      <c r="G8" s="358">
        <v>397951.0148107515</v>
      </c>
      <c r="H8" s="439">
        <v>579772.5604076489</v>
      </c>
      <c r="I8" s="354">
        <f t="shared" si="0"/>
        <v>47</v>
      </c>
      <c r="J8" s="398">
        <v>18230</v>
      </c>
      <c r="K8" s="399">
        <v>18251</v>
      </c>
      <c r="L8" s="359">
        <v>7254647</v>
      </c>
      <c r="M8" s="360">
        <v>10581429</v>
      </c>
      <c r="N8" s="446">
        <f t="shared" si="1"/>
        <v>45.68942880654896</v>
      </c>
      <c r="O8" s="447">
        <f t="shared" si="2"/>
        <v>451.07421987782317</v>
      </c>
      <c r="P8" s="400">
        <f t="shared" si="3"/>
        <v>3.149496471614773</v>
      </c>
      <c r="Q8" s="401">
        <f t="shared" si="4"/>
        <v>4.510528480266519</v>
      </c>
      <c r="R8" s="402" t="s">
        <v>57</v>
      </c>
      <c r="S8" s="1127"/>
      <c r="U8" s="426"/>
    </row>
    <row r="9" spans="1:21" ht="8.25" customHeight="1">
      <c r="A9" s="395" t="s">
        <v>58</v>
      </c>
      <c r="B9" s="396">
        <v>43054.51026771315</v>
      </c>
      <c r="C9" s="397">
        <v>53979.18890074706</v>
      </c>
      <c r="D9" s="397">
        <v>72688</v>
      </c>
      <c r="E9" s="397">
        <v>161183.74695863746</v>
      </c>
      <c r="F9" s="357">
        <v>188305.1257253385</v>
      </c>
      <c r="G9" s="358">
        <v>150817.75113603403</v>
      </c>
      <c r="H9" s="439">
        <v>173757.72499034376</v>
      </c>
      <c r="I9" s="354">
        <f t="shared" si="0"/>
        <v>38</v>
      </c>
      <c r="J9" s="398">
        <v>10343</v>
      </c>
      <c r="K9" s="399">
        <v>10356</v>
      </c>
      <c r="L9" s="359">
        <v>1559908</v>
      </c>
      <c r="M9" s="360">
        <v>1799435</v>
      </c>
      <c r="N9" s="446">
        <f t="shared" si="1"/>
        <v>15.21039379085982</v>
      </c>
      <c r="O9" s="447">
        <f t="shared" si="2"/>
        <v>303.5761268910444</v>
      </c>
      <c r="P9" s="400">
        <f t="shared" si="3"/>
        <v>1.193614182101543</v>
      </c>
      <c r="Q9" s="401">
        <f t="shared" si="4"/>
        <v>1.351804519144889</v>
      </c>
      <c r="R9" s="402" t="s">
        <v>58</v>
      </c>
      <c r="S9" s="1127"/>
      <c r="U9" s="426"/>
    </row>
    <row r="10" spans="1:21" ht="8.25" customHeight="1">
      <c r="A10" s="395" t="s">
        <v>59</v>
      </c>
      <c r="B10" s="396">
        <v>153940.45174537986</v>
      </c>
      <c r="C10" s="397">
        <v>362350.3856041131</v>
      </c>
      <c r="D10" s="397">
        <v>302022.1272315816</v>
      </c>
      <c r="E10" s="397">
        <v>306797.42033383914</v>
      </c>
      <c r="F10" s="357">
        <v>439988.63923251705</v>
      </c>
      <c r="G10" s="358">
        <v>344346.9696969697</v>
      </c>
      <c r="H10" s="439">
        <v>337208.3859560495</v>
      </c>
      <c r="I10" s="354">
        <f t="shared" si="0"/>
        <v>45</v>
      </c>
      <c r="J10" s="398">
        <v>3960</v>
      </c>
      <c r="K10" s="399">
        <v>3959</v>
      </c>
      <c r="L10" s="359">
        <v>1363614</v>
      </c>
      <c r="M10" s="360">
        <v>1335008</v>
      </c>
      <c r="N10" s="446">
        <f t="shared" si="1"/>
        <v>-2.0730787168541926</v>
      </c>
      <c r="O10" s="447">
        <f t="shared" si="2"/>
        <v>119.0511864378558</v>
      </c>
      <c r="P10" s="400">
        <f t="shared" si="3"/>
        <v>2.7252589532598543</v>
      </c>
      <c r="Q10" s="401">
        <f t="shared" si="4"/>
        <v>2.62342189421664</v>
      </c>
      <c r="R10" s="402" t="s">
        <v>59</v>
      </c>
      <c r="S10" s="1127"/>
      <c r="U10" s="426"/>
    </row>
    <row r="11" spans="1:21" ht="8.25" customHeight="1">
      <c r="A11" s="395" t="s">
        <v>60</v>
      </c>
      <c r="B11" s="396">
        <v>41187.82495667244</v>
      </c>
      <c r="C11" s="397">
        <v>67059.12971059754</v>
      </c>
      <c r="D11" s="397">
        <v>85894.82168043521</v>
      </c>
      <c r="E11" s="397">
        <v>141910.91051805337</v>
      </c>
      <c r="F11" s="357">
        <v>128132.78247501922</v>
      </c>
      <c r="G11" s="358">
        <v>203615.6780469197</v>
      </c>
      <c r="H11" s="439">
        <v>152463.4238310709</v>
      </c>
      <c r="I11" s="354">
        <f t="shared" si="0"/>
        <v>35</v>
      </c>
      <c r="J11" s="398">
        <v>5243</v>
      </c>
      <c r="K11" s="399">
        <v>5304</v>
      </c>
      <c r="L11" s="359">
        <v>1067557</v>
      </c>
      <c r="M11" s="360">
        <v>808666</v>
      </c>
      <c r="N11" s="446">
        <f t="shared" si="1"/>
        <v>-25.121962466987274</v>
      </c>
      <c r="O11" s="447">
        <f t="shared" si="2"/>
        <v>270.16624206656917</v>
      </c>
      <c r="P11" s="400">
        <f t="shared" si="3"/>
        <v>1.6114718538390758</v>
      </c>
      <c r="Q11" s="401">
        <f t="shared" si="4"/>
        <v>1.1861386039129933</v>
      </c>
      <c r="R11" s="402" t="s">
        <v>60</v>
      </c>
      <c r="S11" s="1127"/>
      <c r="U11" s="426"/>
    </row>
    <row r="12" spans="1:21" ht="8.25" customHeight="1">
      <c r="A12" s="395" t="s">
        <v>61</v>
      </c>
      <c r="B12" s="396">
        <v>113736.47711511789</v>
      </c>
      <c r="C12" s="397">
        <v>154919.22264469793</v>
      </c>
      <c r="D12" s="397">
        <v>241007.5497022062</v>
      </c>
      <c r="E12" s="397">
        <v>316162.4267782427</v>
      </c>
      <c r="F12" s="357">
        <v>473811.9863866523</v>
      </c>
      <c r="G12" s="358">
        <v>621822.0930232558</v>
      </c>
      <c r="H12" s="439">
        <v>599694.0923025934</v>
      </c>
      <c r="I12" s="354">
        <f t="shared" si="0"/>
        <v>49</v>
      </c>
      <c r="J12" s="398">
        <v>12040</v>
      </c>
      <c r="K12" s="399">
        <v>12069</v>
      </c>
      <c r="L12" s="359">
        <v>7486738</v>
      </c>
      <c r="M12" s="360">
        <v>7237708</v>
      </c>
      <c r="N12" s="446">
        <f t="shared" si="1"/>
        <v>-3.55857422387127</v>
      </c>
      <c r="O12" s="447">
        <f t="shared" si="2"/>
        <v>427.26628036457964</v>
      </c>
      <c r="P12" s="400">
        <f t="shared" si="3"/>
        <v>4.921275270224405</v>
      </c>
      <c r="Q12" s="401">
        <f t="shared" si="4"/>
        <v>4.665514492228701</v>
      </c>
      <c r="R12" s="402" t="s">
        <v>61</v>
      </c>
      <c r="S12" s="1127"/>
      <c r="U12" s="426"/>
    </row>
    <row r="13" spans="1:21" ht="8.25" customHeight="1">
      <c r="A13" s="395" t="s">
        <v>62</v>
      </c>
      <c r="B13" s="396">
        <v>44775.04780900387</v>
      </c>
      <c r="C13" s="397">
        <v>67334.55117756169</v>
      </c>
      <c r="D13" s="397">
        <v>76283.48127058562</v>
      </c>
      <c r="E13" s="397">
        <v>95106.13817781447</v>
      </c>
      <c r="F13" s="357">
        <v>119527.39501312336</v>
      </c>
      <c r="G13" s="358">
        <v>95933.40264857175</v>
      </c>
      <c r="H13" s="439">
        <v>127797.15460709126</v>
      </c>
      <c r="I13" s="354">
        <f t="shared" si="0"/>
        <v>28</v>
      </c>
      <c r="J13" s="398">
        <v>18274</v>
      </c>
      <c r="K13" s="399">
        <v>17994</v>
      </c>
      <c r="L13" s="359">
        <v>1753087</v>
      </c>
      <c r="M13" s="360">
        <v>2299582</v>
      </c>
      <c r="N13" s="446">
        <f t="shared" si="1"/>
        <v>33.21444989837843</v>
      </c>
      <c r="O13" s="447">
        <f t="shared" si="2"/>
        <v>185.42047604780532</v>
      </c>
      <c r="P13" s="400">
        <f t="shared" si="3"/>
        <v>0.7592439820648826</v>
      </c>
      <c r="Q13" s="401">
        <f t="shared" si="4"/>
        <v>0.9942393706025137</v>
      </c>
      <c r="R13" s="402" t="s">
        <v>62</v>
      </c>
      <c r="S13" s="1127"/>
      <c r="U13" s="426"/>
    </row>
    <row r="14" spans="1:21" ht="8.25" customHeight="1">
      <c r="A14" s="395" t="s">
        <v>63</v>
      </c>
      <c r="B14" s="396">
        <v>123430.59490084986</v>
      </c>
      <c r="C14" s="397">
        <v>261697.76119402985</v>
      </c>
      <c r="D14" s="397">
        <v>388495.00831946754</v>
      </c>
      <c r="E14" s="397">
        <v>214466.66666666666</v>
      </c>
      <c r="F14" s="357">
        <v>226300.60728744938</v>
      </c>
      <c r="G14" s="358">
        <v>533169.2307692308</v>
      </c>
      <c r="H14" s="439">
        <v>293843.07692307694</v>
      </c>
      <c r="I14" s="354">
        <f t="shared" si="0"/>
        <v>42</v>
      </c>
      <c r="J14" s="398">
        <v>975</v>
      </c>
      <c r="K14" s="399">
        <v>975</v>
      </c>
      <c r="L14" s="359">
        <v>519840</v>
      </c>
      <c r="M14" s="360">
        <v>286497</v>
      </c>
      <c r="N14" s="446">
        <f t="shared" si="1"/>
        <v>-44.88746537396121</v>
      </c>
      <c r="O14" s="447">
        <f t="shared" si="2"/>
        <v>138.06340491117064</v>
      </c>
      <c r="P14" s="400">
        <f t="shared" si="3"/>
        <v>4.219651536458119</v>
      </c>
      <c r="Q14" s="401">
        <f t="shared" si="4"/>
        <v>2.286047422214634</v>
      </c>
      <c r="R14" s="402" t="s">
        <v>63</v>
      </c>
      <c r="S14" s="1127"/>
      <c r="U14" s="426"/>
    </row>
    <row r="15" spans="1:21" ht="8.25" customHeight="1">
      <c r="A15" s="395" t="s">
        <v>64</v>
      </c>
      <c r="B15" s="396">
        <v>39819.586614173226</v>
      </c>
      <c r="C15" s="397">
        <v>51097.51340809361</v>
      </c>
      <c r="D15" s="397">
        <v>68658.35386890093</v>
      </c>
      <c r="E15" s="397">
        <v>86236.21278672523</v>
      </c>
      <c r="F15" s="357">
        <v>92136.56530678498</v>
      </c>
      <c r="G15" s="358">
        <v>94826.8940211526</v>
      </c>
      <c r="H15" s="439">
        <v>86761.63291684618</v>
      </c>
      <c r="I15" s="354">
        <f t="shared" si="0"/>
        <v>15</v>
      </c>
      <c r="J15" s="398">
        <v>9266</v>
      </c>
      <c r="K15" s="399">
        <v>9284</v>
      </c>
      <c r="L15" s="359">
        <v>878666</v>
      </c>
      <c r="M15" s="360">
        <v>805495</v>
      </c>
      <c r="N15" s="446">
        <f t="shared" si="1"/>
        <v>-8.505246520578163</v>
      </c>
      <c r="O15" s="447">
        <f t="shared" si="2"/>
        <v>117.88682478678619</v>
      </c>
      <c r="P15" s="400">
        <f t="shared" si="3"/>
        <v>0.7504867609794554</v>
      </c>
      <c r="Q15" s="401">
        <f t="shared" si="4"/>
        <v>0.6749902340854226</v>
      </c>
      <c r="R15" s="402" t="s">
        <v>64</v>
      </c>
      <c r="S15" s="1127"/>
      <c r="U15" s="426"/>
    </row>
    <row r="16" spans="1:21" ht="8.25" customHeight="1">
      <c r="A16" s="395" t="s">
        <v>65</v>
      </c>
      <c r="B16" s="396">
        <v>29027.728613569325</v>
      </c>
      <c r="C16" s="397">
        <v>44625.63600782779</v>
      </c>
      <c r="D16" s="397">
        <v>48195.62670831707</v>
      </c>
      <c r="E16" s="397">
        <v>70798.44660194175</v>
      </c>
      <c r="F16" s="357">
        <v>81874.36881438093</v>
      </c>
      <c r="G16" s="358">
        <v>85571</v>
      </c>
      <c r="H16" s="439">
        <v>133939.7055858036</v>
      </c>
      <c r="I16" s="354">
        <f t="shared" si="0"/>
        <v>32</v>
      </c>
      <c r="J16" s="403">
        <v>4957</v>
      </c>
      <c r="K16" s="399">
        <v>4959</v>
      </c>
      <c r="L16" s="359">
        <v>424174</v>
      </c>
      <c r="M16" s="360">
        <v>664207</v>
      </c>
      <c r="N16" s="446">
        <f t="shared" si="1"/>
        <v>56.524646884813315</v>
      </c>
      <c r="O16" s="447">
        <f t="shared" si="2"/>
        <v>361.4198629485327</v>
      </c>
      <c r="P16" s="400">
        <f t="shared" si="3"/>
        <v>0.6772330074361366</v>
      </c>
      <c r="Q16" s="401">
        <f t="shared" si="4"/>
        <v>1.0420273361307377</v>
      </c>
      <c r="R16" s="402" t="s">
        <v>65</v>
      </c>
      <c r="S16" s="1127"/>
      <c r="U16" s="426"/>
    </row>
    <row r="17" spans="1:21" ht="8.25" customHeight="1">
      <c r="A17" s="395" t="s">
        <v>66</v>
      </c>
      <c r="B17" s="396">
        <v>86081.15168379806</v>
      </c>
      <c r="C17" s="397">
        <v>122693.18835577033</v>
      </c>
      <c r="D17" s="397">
        <v>140304.1303083188</v>
      </c>
      <c r="E17" s="397">
        <v>182155.57284807853</v>
      </c>
      <c r="F17" s="357">
        <v>185164.16827852998</v>
      </c>
      <c r="G17" s="358">
        <v>249760.18400823194</v>
      </c>
      <c r="H17" s="439">
        <v>281850.3124810388</v>
      </c>
      <c r="I17" s="354">
        <f t="shared" si="0"/>
        <v>41</v>
      </c>
      <c r="J17" s="398">
        <v>16521</v>
      </c>
      <c r="K17" s="399">
        <v>16481</v>
      </c>
      <c r="L17" s="359">
        <v>4126288</v>
      </c>
      <c r="M17" s="360">
        <v>4645175</v>
      </c>
      <c r="N17" s="446">
        <f t="shared" si="1"/>
        <v>12.848376373613332</v>
      </c>
      <c r="O17" s="447">
        <f t="shared" si="2"/>
        <v>227.42395631085384</v>
      </c>
      <c r="P17" s="400">
        <f t="shared" si="3"/>
        <v>1.9766724772843345</v>
      </c>
      <c r="Q17" s="401">
        <f t="shared" si="4"/>
        <v>2.1927458255766243</v>
      </c>
      <c r="R17" s="402" t="s">
        <v>66</v>
      </c>
      <c r="S17" s="1127"/>
      <c r="U17" s="426"/>
    </row>
    <row r="18" spans="1:21" ht="8.25" customHeight="1">
      <c r="A18" s="395" t="s">
        <v>67</v>
      </c>
      <c r="B18" s="396">
        <v>44330.483074753174</v>
      </c>
      <c r="C18" s="397">
        <v>74245.90163934427</v>
      </c>
      <c r="D18" s="397">
        <v>85143.57704889047</v>
      </c>
      <c r="E18" s="397">
        <v>142417.47659384753</v>
      </c>
      <c r="F18" s="357">
        <v>191861.70212765958</v>
      </c>
      <c r="G18" s="358">
        <v>126436.01895734596</v>
      </c>
      <c r="H18" s="439">
        <v>130244.6570687651</v>
      </c>
      <c r="I18" s="354">
        <f t="shared" si="0"/>
        <v>30</v>
      </c>
      <c r="J18" s="398">
        <v>11183</v>
      </c>
      <c r="K18" s="399">
        <v>11183</v>
      </c>
      <c r="L18" s="359">
        <v>1413934</v>
      </c>
      <c r="M18" s="360">
        <v>1456526</v>
      </c>
      <c r="N18" s="446">
        <f t="shared" si="1"/>
        <v>3.012304676173015</v>
      </c>
      <c r="O18" s="447">
        <f t="shared" si="2"/>
        <v>193.80382985932593</v>
      </c>
      <c r="P18" s="400">
        <f t="shared" si="3"/>
        <v>1.0006502830016686</v>
      </c>
      <c r="Q18" s="401">
        <f t="shared" si="4"/>
        <v>1.0132805089950243</v>
      </c>
      <c r="R18" s="402" t="s">
        <v>67</v>
      </c>
      <c r="S18" s="1127"/>
      <c r="U18" s="426"/>
    </row>
    <row r="19" spans="1:21" ht="8.25" customHeight="1">
      <c r="A19" s="395" t="s">
        <v>68</v>
      </c>
      <c r="B19" s="396">
        <v>44692.480359147026</v>
      </c>
      <c r="C19" s="397">
        <v>53731.39219174234</v>
      </c>
      <c r="D19" s="397">
        <v>65788.69019754704</v>
      </c>
      <c r="E19" s="397">
        <v>108505.78757292342</v>
      </c>
      <c r="F19" s="357">
        <v>145689.92771084336</v>
      </c>
      <c r="G19" s="358">
        <v>83832.00606750094</v>
      </c>
      <c r="H19" s="439">
        <v>105923.57291864214</v>
      </c>
      <c r="I19" s="354">
        <f t="shared" si="0"/>
        <v>21</v>
      </c>
      <c r="J19" s="398">
        <v>10548</v>
      </c>
      <c r="K19" s="399">
        <v>10546</v>
      </c>
      <c r="L19" s="359">
        <v>884260</v>
      </c>
      <c r="M19" s="360">
        <v>1117070</v>
      </c>
      <c r="N19" s="446">
        <f t="shared" si="1"/>
        <v>26.352186816754948</v>
      </c>
      <c r="O19" s="447">
        <f t="shared" si="2"/>
        <v>137.005357651767</v>
      </c>
      <c r="P19" s="400">
        <f t="shared" si="3"/>
        <v>0.6634701194154341</v>
      </c>
      <c r="Q19" s="401">
        <f t="shared" si="4"/>
        <v>0.8240667548067345</v>
      </c>
      <c r="R19" s="402" t="s">
        <v>68</v>
      </c>
      <c r="S19" s="1127"/>
      <c r="U19" s="426"/>
    </row>
    <row r="20" spans="1:21" ht="8.25" customHeight="1">
      <c r="A20" s="395" t="s">
        <v>69</v>
      </c>
      <c r="B20" s="396">
        <v>39659.514331210186</v>
      </c>
      <c r="C20" s="397">
        <v>31320.45182145062</v>
      </c>
      <c r="D20" s="397">
        <v>46412.87341265509</v>
      </c>
      <c r="E20" s="397">
        <v>52670.81714887283</v>
      </c>
      <c r="F20" s="357">
        <v>51239.323939601425</v>
      </c>
      <c r="G20" s="358">
        <v>75687.70943681765</v>
      </c>
      <c r="H20" s="439">
        <v>68283.7803780378</v>
      </c>
      <c r="I20" s="354">
        <f t="shared" si="0"/>
        <v>14</v>
      </c>
      <c r="J20" s="398">
        <v>27753</v>
      </c>
      <c r="K20" s="399">
        <v>27775</v>
      </c>
      <c r="L20" s="359">
        <v>2100561</v>
      </c>
      <c r="M20" s="360">
        <v>1896582</v>
      </c>
      <c r="N20" s="446">
        <f t="shared" si="1"/>
        <v>-9.782207856297296</v>
      </c>
      <c r="O20" s="447">
        <f t="shared" si="2"/>
        <v>72.17502919419681</v>
      </c>
      <c r="P20" s="400">
        <f t="shared" si="3"/>
        <v>0.599013860862307</v>
      </c>
      <c r="Q20" s="401">
        <f t="shared" si="4"/>
        <v>0.531235793427074</v>
      </c>
      <c r="R20" s="402" t="s">
        <v>69</v>
      </c>
      <c r="S20" s="1127"/>
      <c r="U20" s="426"/>
    </row>
    <row r="21" spans="1:21" ht="8.25" customHeight="1">
      <c r="A21" s="395" t="s">
        <v>70</v>
      </c>
      <c r="B21" s="396">
        <v>43987.45355990012</v>
      </c>
      <c r="C21" s="397">
        <v>55536.91557855467</v>
      </c>
      <c r="D21" s="397">
        <v>71560.75159082722</v>
      </c>
      <c r="E21" s="397">
        <v>72612.01269537098</v>
      </c>
      <c r="F21" s="357">
        <v>82978.08251991138</v>
      </c>
      <c r="G21" s="358">
        <v>79772.64015333014</v>
      </c>
      <c r="H21" s="439">
        <v>106032.41461953266</v>
      </c>
      <c r="I21" s="354">
        <f t="shared" si="0"/>
        <v>22</v>
      </c>
      <c r="J21" s="398">
        <v>16696</v>
      </c>
      <c r="K21" s="399">
        <v>16690</v>
      </c>
      <c r="L21" s="359">
        <v>1331884</v>
      </c>
      <c r="M21" s="360">
        <v>1769681</v>
      </c>
      <c r="N21" s="446">
        <f t="shared" si="1"/>
        <v>32.91827174796884</v>
      </c>
      <c r="O21" s="447">
        <f t="shared" si="2"/>
        <v>141.0514954568637</v>
      </c>
      <c r="P21" s="400">
        <f t="shared" si="3"/>
        <v>0.6313431536637468</v>
      </c>
      <c r="Q21" s="401">
        <f t="shared" si="4"/>
        <v>0.8249135240835733</v>
      </c>
      <c r="R21" s="402" t="s">
        <v>70</v>
      </c>
      <c r="S21" s="1127"/>
      <c r="U21" s="426"/>
    </row>
    <row r="22" spans="1:21" ht="8.25" customHeight="1">
      <c r="A22" s="395" t="s">
        <v>71</v>
      </c>
      <c r="B22" s="396">
        <v>167117.07722114585</v>
      </c>
      <c r="C22" s="397">
        <v>269640.63788836956</v>
      </c>
      <c r="D22" s="397">
        <v>611276.0803743463</v>
      </c>
      <c r="E22" s="397">
        <v>948240.2794653706</v>
      </c>
      <c r="F22" s="357">
        <v>896842.7208371806</v>
      </c>
      <c r="G22" s="358">
        <v>753892.2321154437</v>
      </c>
      <c r="H22" s="439">
        <v>581656.9050554871</v>
      </c>
      <c r="I22" s="354">
        <f t="shared" si="0"/>
        <v>48</v>
      </c>
      <c r="J22" s="398">
        <v>3257</v>
      </c>
      <c r="K22" s="399">
        <v>3244</v>
      </c>
      <c r="L22" s="359">
        <v>2455427</v>
      </c>
      <c r="M22" s="360">
        <v>1886895</v>
      </c>
      <c r="N22" s="446">
        <f t="shared" si="1"/>
        <v>-22.84614693225572</v>
      </c>
      <c r="O22" s="447">
        <f t="shared" si="2"/>
        <v>248.05354110267325</v>
      </c>
      <c r="P22" s="400">
        <f t="shared" si="3"/>
        <v>5.966515567637212</v>
      </c>
      <c r="Q22" s="401">
        <f t="shared" si="4"/>
        <v>4.525188349982905</v>
      </c>
      <c r="R22" s="402" t="s">
        <v>71</v>
      </c>
      <c r="S22" s="1127"/>
      <c r="U22" s="426"/>
    </row>
    <row r="23" spans="1:21" ht="8.25" customHeight="1">
      <c r="A23" s="395" t="s">
        <v>72</v>
      </c>
      <c r="B23" s="396">
        <v>136054.20881847682</v>
      </c>
      <c r="C23" s="397">
        <v>209912.2839620888</v>
      </c>
      <c r="D23" s="397">
        <v>198611.82994454715</v>
      </c>
      <c r="E23" s="397">
        <v>232248.1089258699</v>
      </c>
      <c r="F23" s="357">
        <v>281867.1090047393</v>
      </c>
      <c r="G23" s="358">
        <v>274983.51335986354</v>
      </c>
      <c r="H23" s="439">
        <v>333970.8719500662</v>
      </c>
      <c r="I23" s="354">
        <f t="shared" si="0"/>
        <v>44</v>
      </c>
      <c r="J23" s="398">
        <v>5277</v>
      </c>
      <c r="K23" s="399">
        <v>5287</v>
      </c>
      <c r="L23" s="359">
        <v>1451088</v>
      </c>
      <c r="M23" s="360">
        <v>1765704</v>
      </c>
      <c r="N23" s="446">
        <f t="shared" si="1"/>
        <v>21.451234610202782</v>
      </c>
      <c r="O23" s="447">
        <f t="shared" si="2"/>
        <v>145.46897508745892</v>
      </c>
      <c r="P23" s="400">
        <f t="shared" si="3"/>
        <v>2.176297013568328</v>
      </c>
      <c r="Q23" s="401">
        <f t="shared" si="4"/>
        <v>2.5982346050510716</v>
      </c>
      <c r="R23" s="402" t="s">
        <v>72</v>
      </c>
      <c r="S23" s="1127"/>
      <c r="U23" s="426"/>
    </row>
    <row r="24" spans="1:21" ht="8.25" customHeight="1">
      <c r="A24" s="395" t="s">
        <v>73</v>
      </c>
      <c r="B24" s="396">
        <v>27796.599574946868</v>
      </c>
      <c r="C24" s="397">
        <v>30247.922275547233</v>
      </c>
      <c r="D24" s="397">
        <v>41469.693423824014</v>
      </c>
      <c r="E24" s="397">
        <v>84404.83418963102</v>
      </c>
      <c r="F24" s="357">
        <v>83469.68115942029</v>
      </c>
      <c r="G24" s="358">
        <v>67953.70796867803</v>
      </c>
      <c r="H24" s="439">
        <v>63725.095013244274</v>
      </c>
      <c r="I24" s="354">
        <f t="shared" si="0"/>
        <v>13</v>
      </c>
      <c r="J24" s="398">
        <v>8684</v>
      </c>
      <c r="K24" s="399">
        <v>8683</v>
      </c>
      <c r="L24" s="359">
        <v>590110</v>
      </c>
      <c r="M24" s="360">
        <v>553325</v>
      </c>
      <c r="N24" s="446">
        <f t="shared" si="1"/>
        <v>-6.222784718948462</v>
      </c>
      <c r="O24" s="447">
        <f t="shared" si="2"/>
        <v>129.25500236611617</v>
      </c>
      <c r="P24" s="400">
        <f t="shared" si="3"/>
        <v>0.5378047938444658</v>
      </c>
      <c r="Q24" s="401">
        <f t="shared" si="4"/>
        <v>0.49577002361551586</v>
      </c>
      <c r="R24" s="402" t="s">
        <v>73</v>
      </c>
      <c r="S24" s="1127"/>
      <c r="U24" s="426"/>
    </row>
    <row r="25" spans="1:21" ht="8.25" customHeight="1">
      <c r="A25" s="395" t="s">
        <v>74</v>
      </c>
      <c r="B25" s="396">
        <v>82971.18822292324</v>
      </c>
      <c r="C25" s="397">
        <v>95555.13666352497</v>
      </c>
      <c r="D25" s="397">
        <v>111770.89815390998</v>
      </c>
      <c r="E25" s="397">
        <v>183958.50921445485</v>
      </c>
      <c r="F25" s="357">
        <v>195327.2522291688</v>
      </c>
      <c r="G25" s="358">
        <v>240271.80277349768</v>
      </c>
      <c r="H25" s="439">
        <v>224707.1091021163</v>
      </c>
      <c r="I25" s="354">
        <f t="shared" si="0"/>
        <v>39</v>
      </c>
      <c r="J25" s="398">
        <v>9735</v>
      </c>
      <c r="K25" s="399">
        <v>9734</v>
      </c>
      <c r="L25" s="359">
        <v>2339046</v>
      </c>
      <c r="M25" s="360">
        <v>2187299</v>
      </c>
      <c r="N25" s="446">
        <f t="shared" si="1"/>
        <v>-6.477952673478754</v>
      </c>
      <c r="O25" s="447">
        <f t="shared" si="2"/>
        <v>170.8254683521988</v>
      </c>
      <c r="P25" s="400">
        <f t="shared" si="3"/>
        <v>1.901578754419115</v>
      </c>
      <c r="Q25" s="401">
        <f t="shared" si="4"/>
        <v>1.7481817604662198</v>
      </c>
      <c r="R25" s="402" t="s">
        <v>74</v>
      </c>
      <c r="S25" s="1127"/>
      <c r="U25" s="426"/>
    </row>
    <row r="26" spans="1:21" ht="8.25" customHeight="1">
      <c r="A26" s="395" t="s">
        <v>75</v>
      </c>
      <c r="B26" s="396">
        <v>47717.845718961544</v>
      </c>
      <c r="C26" s="397">
        <v>59489.07512720742</v>
      </c>
      <c r="D26" s="397">
        <v>60766.68671076368</v>
      </c>
      <c r="E26" s="397">
        <v>81574.89203727555</v>
      </c>
      <c r="F26" s="357">
        <v>104797.1996042919</v>
      </c>
      <c r="G26" s="358">
        <v>104546.27522379001</v>
      </c>
      <c r="H26" s="439">
        <v>116317.92780546745</v>
      </c>
      <c r="I26" s="354">
        <f t="shared" si="0"/>
        <v>23</v>
      </c>
      <c r="J26" s="398">
        <v>13182</v>
      </c>
      <c r="K26" s="399">
        <v>13242</v>
      </c>
      <c r="L26" s="359">
        <v>1378129</v>
      </c>
      <c r="M26" s="360">
        <v>1540282</v>
      </c>
      <c r="N26" s="446">
        <f t="shared" si="1"/>
        <v>11.259753211177761</v>
      </c>
      <c r="O26" s="447">
        <f t="shared" si="2"/>
        <v>143.76190092598088</v>
      </c>
      <c r="P26" s="400">
        <f t="shared" si="3"/>
        <v>0.827408682685178</v>
      </c>
      <c r="Q26" s="401">
        <f t="shared" si="4"/>
        <v>0.9049330064245379</v>
      </c>
      <c r="R26" s="402" t="s">
        <v>75</v>
      </c>
      <c r="S26" s="1127"/>
      <c r="U26" s="426"/>
    </row>
    <row r="27" spans="1:21" ht="8.25" customHeight="1">
      <c r="A27" s="395" t="s">
        <v>76</v>
      </c>
      <c r="B27" s="396">
        <v>18921.52736949593</v>
      </c>
      <c r="C27" s="397">
        <v>24089.90706721418</v>
      </c>
      <c r="D27" s="397">
        <v>33196.87982700031</v>
      </c>
      <c r="E27" s="397">
        <v>54144.28090962387</v>
      </c>
      <c r="F27" s="357">
        <v>55579.03975855379</v>
      </c>
      <c r="G27" s="358">
        <v>50099.217594874324</v>
      </c>
      <c r="H27" s="439">
        <v>61021.34734716903</v>
      </c>
      <c r="I27" s="354">
        <f t="shared" si="0"/>
        <v>12</v>
      </c>
      <c r="J27" s="398">
        <v>32464</v>
      </c>
      <c r="K27" s="399">
        <v>33681</v>
      </c>
      <c r="L27" s="359">
        <v>1626421</v>
      </c>
      <c r="M27" s="360">
        <v>2055260</v>
      </c>
      <c r="N27" s="446">
        <f t="shared" si="1"/>
        <v>21.80099865154811</v>
      </c>
      <c r="O27" s="447">
        <f t="shared" si="2"/>
        <v>222.49694306149794</v>
      </c>
      <c r="P27" s="400">
        <f t="shared" si="3"/>
        <v>0.39649932572920904</v>
      </c>
      <c r="Q27" s="401">
        <f t="shared" si="4"/>
        <v>0.4747353426318009</v>
      </c>
      <c r="R27" s="402" t="s">
        <v>76</v>
      </c>
      <c r="S27" s="1127"/>
      <c r="U27" s="426"/>
    </row>
    <row r="28" spans="1:21" ht="8.25" customHeight="1">
      <c r="A28" s="395" t="s">
        <v>77</v>
      </c>
      <c r="B28" s="396">
        <v>36483.33979077877</v>
      </c>
      <c r="C28" s="397">
        <v>40296.16157748636</v>
      </c>
      <c r="D28" s="397">
        <v>52222.57821334338</v>
      </c>
      <c r="E28" s="397">
        <v>65941.46159582402</v>
      </c>
      <c r="F28" s="357">
        <v>65823.5024729804</v>
      </c>
      <c r="G28" s="358">
        <v>83296.4925100475</v>
      </c>
      <c r="H28" s="439">
        <v>98546.58104196817</v>
      </c>
      <c r="I28" s="354">
        <f t="shared" si="0"/>
        <v>17</v>
      </c>
      <c r="J28" s="398">
        <v>10948</v>
      </c>
      <c r="K28" s="399">
        <v>11056</v>
      </c>
      <c r="L28" s="359">
        <v>911930</v>
      </c>
      <c r="M28" s="360">
        <v>1089531</v>
      </c>
      <c r="N28" s="446">
        <f t="shared" si="1"/>
        <v>18.30820010828326</v>
      </c>
      <c r="O28" s="447">
        <f t="shared" si="2"/>
        <v>170.1139248958671</v>
      </c>
      <c r="P28" s="400">
        <f t="shared" si="3"/>
        <v>0.6592319142169788</v>
      </c>
      <c r="Q28" s="401">
        <f t="shared" si="4"/>
        <v>0.7666750563534013</v>
      </c>
      <c r="R28" s="402" t="s">
        <v>77</v>
      </c>
      <c r="S28" s="1127"/>
      <c r="U28" s="426"/>
    </row>
    <row r="29" spans="1:21" ht="8.25" customHeight="1">
      <c r="A29" s="395" t="s">
        <v>78</v>
      </c>
      <c r="B29" s="396">
        <v>32210.855683269478</v>
      </c>
      <c r="C29" s="397">
        <v>30790.249847653868</v>
      </c>
      <c r="D29" s="397">
        <v>38873.06843267108</v>
      </c>
      <c r="E29" s="397">
        <v>64685.4645425067</v>
      </c>
      <c r="F29" s="357">
        <v>63670.786380710044</v>
      </c>
      <c r="G29" s="358">
        <v>46948</v>
      </c>
      <c r="H29" s="439">
        <v>38815.440180586906</v>
      </c>
      <c r="I29" s="354">
        <f t="shared" si="0"/>
        <v>3</v>
      </c>
      <c r="J29" s="403">
        <v>10789</v>
      </c>
      <c r="K29" s="399">
        <v>11075</v>
      </c>
      <c r="L29" s="359">
        <v>506517</v>
      </c>
      <c r="M29" s="360">
        <v>429881</v>
      </c>
      <c r="N29" s="446">
        <f t="shared" si="1"/>
        <v>-17.322484066228792</v>
      </c>
      <c r="O29" s="447">
        <f t="shared" si="2"/>
        <v>20.504219329845036</v>
      </c>
      <c r="P29" s="400">
        <f t="shared" si="3"/>
        <v>0.37155970168762475</v>
      </c>
      <c r="Q29" s="401">
        <f t="shared" si="4"/>
        <v>0.30197729310527893</v>
      </c>
      <c r="R29" s="402" t="s">
        <v>78</v>
      </c>
      <c r="S29" s="1127"/>
      <c r="U29" s="426"/>
    </row>
    <row r="30" spans="1:21" ht="8.25" customHeight="1">
      <c r="A30" s="395" t="s">
        <v>79</v>
      </c>
      <c r="B30" s="396">
        <v>10949.804992199688</v>
      </c>
      <c r="C30" s="397">
        <v>18341.92360198851</v>
      </c>
      <c r="D30" s="397">
        <v>23752.49888300249</v>
      </c>
      <c r="E30" s="397">
        <v>30523.835470626997</v>
      </c>
      <c r="F30" s="357">
        <v>43462.5403484093</v>
      </c>
      <c r="G30" s="358">
        <v>43715.07539578084</v>
      </c>
      <c r="H30" s="439">
        <v>40735.851656956715</v>
      </c>
      <c r="I30" s="354">
        <f t="shared" si="0"/>
        <v>4</v>
      </c>
      <c r="J30" s="398">
        <v>79779</v>
      </c>
      <c r="K30" s="399">
        <v>79815</v>
      </c>
      <c r="L30" s="359">
        <v>3487545</v>
      </c>
      <c r="M30" s="360">
        <v>3251332</v>
      </c>
      <c r="N30" s="446">
        <f t="shared" si="1"/>
        <v>-6.815094591170867</v>
      </c>
      <c r="O30" s="447">
        <f t="shared" si="2"/>
        <v>272.0235354508662</v>
      </c>
      <c r="P30" s="400">
        <f t="shared" si="3"/>
        <v>0.3459734253495006</v>
      </c>
      <c r="Q30" s="401">
        <f t="shared" si="4"/>
        <v>0.3169177563998961</v>
      </c>
      <c r="R30" s="402" t="s">
        <v>79</v>
      </c>
      <c r="S30" s="1127"/>
      <c r="U30" s="426"/>
    </row>
    <row r="31" spans="1:21" ht="8.25" customHeight="1">
      <c r="A31" s="395" t="s">
        <v>80</v>
      </c>
      <c r="B31" s="396">
        <v>19571.74151150055</v>
      </c>
      <c r="C31" s="397">
        <v>15151.096669374492</v>
      </c>
      <c r="D31" s="397">
        <v>24773.243243243243</v>
      </c>
      <c r="E31" s="397">
        <v>41016.21840789296</v>
      </c>
      <c r="F31" s="357">
        <v>38577.44767049291</v>
      </c>
      <c r="G31" s="358">
        <v>42198.64956110736</v>
      </c>
      <c r="H31" s="439">
        <v>58872.14796813825</v>
      </c>
      <c r="I31" s="354">
        <f t="shared" si="0"/>
        <v>10</v>
      </c>
      <c r="J31" s="398">
        <v>7405</v>
      </c>
      <c r="K31" s="399">
        <v>7407</v>
      </c>
      <c r="L31" s="359">
        <v>312481</v>
      </c>
      <c r="M31" s="360">
        <v>436066</v>
      </c>
      <c r="N31" s="446">
        <f t="shared" si="1"/>
        <v>39.51192415028872</v>
      </c>
      <c r="O31" s="447">
        <f t="shared" si="2"/>
        <v>200.80178574576203</v>
      </c>
      <c r="P31" s="400">
        <f t="shared" si="3"/>
        <v>0.33397200397345295</v>
      </c>
      <c r="Q31" s="401">
        <f t="shared" si="4"/>
        <v>0.4580149497210474</v>
      </c>
      <c r="R31" s="402" t="s">
        <v>80</v>
      </c>
      <c r="S31" s="1127"/>
      <c r="U31" s="426"/>
    </row>
    <row r="32" spans="1:21" ht="8.25" customHeight="1">
      <c r="A32" s="395" t="s">
        <v>81</v>
      </c>
      <c r="B32" s="396">
        <v>22276.263842079923</v>
      </c>
      <c r="C32" s="397">
        <v>30719.67707421457</v>
      </c>
      <c r="D32" s="397">
        <v>36492.455952496835</v>
      </c>
      <c r="E32" s="397">
        <v>48163.66643962246</v>
      </c>
      <c r="F32" s="357">
        <v>54818.270354499415</v>
      </c>
      <c r="G32" s="358">
        <v>61426.96957878315</v>
      </c>
      <c r="H32" s="439">
        <v>60021.80929095355</v>
      </c>
      <c r="I32" s="354">
        <f t="shared" si="0"/>
        <v>11</v>
      </c>
      <c r="J32" s="398">
        <v>10256</v>
      </c>
      <c r="K32" s="399">
        <v>10225</v>
      </c>
      <c r="L32" s="359">
        <v>629995</v>
      </c>
      <c r="M32" s="360">
        <v>613723</v>
      </c>
      <c r="N32" s="446">
        <f t="shared" si="1"/>
        <v>-2.287529887059487</v>
      </c>
      <c r="O32" s="447">
        <f t="shared" si="2"/>
        <v>169.44289094642608</v>
      </c>
      <c r="P32" s="400">
        <f t="shared" si="3"/>
        <v>0.4861503470279345</v>
      </c>
      <c r="Q32" s="401">
        <f t="shared" si="4"/>
        <v>0.46695911247268435</v>
      </c>
      <c r="R32" s="402" t="s">
        <v>81</v>
      </c>
      <c r="S32" s="1127"/>
      <c r="U32" s="426"/>
    </row>
    <row r="33" spans="1:21" ht="8.25" customHeight="1">
      <c r="A33" s="395" t="s">
        <v>82</v>
      </c>
      <c r="B33" s="396">
        <v>43409.50432014552</v>
      </c>
      <c r="C33" s="397">
        <v>86862.29022704838</v>
      </c>
      <c r="D33" s="397">
        <v>73357.96019900499</v>
      </c>
      <c r="E33" s="397">
        <v>86266.13506105158</v>
      </c>
      <c r="F33" s="357">
        <v>100616.18862421002</v>
      </c>
      <c r="G33" s="358">
        <v>103380.36963036963</v>
      </c>
      <c r="H33" s="439">
        <v>125211.91722762403</v>
      </c>
      <c r="I33" s="354">
        <f t="shared" si="0"/>
        <v>26</v>
      </c>
      <c r="J33" s="398">
        <v>4004</v>
      </c>
      <c r="K33" s="399">
        <v>4011</v>
      </c>
      <c r="L33" s="359">
        <v>413935</v>
      </c>
      <c r="M33" s="360">
        <v>502225</v>
      </c>
      <c r="N33" s="446">
        <f t="shared" si="1"/>
        <v>21.117691564957443</v>
      </c>
      <c r="O33" s="447">
        <f t="shared" si="2"/>
        <v>188.44355444417175</v>
      </c>
      <c r="P33" s="400">
        <f t="shared" si="3"/>
        <v>0.8181813772730793</v>
      </c>
      <c r="Q33" s="401">
        <f t="shared" si="4"/>
        <v>0.9741266787908528</v>
      </c>
      <c r="R33" s="402" t="s">
        <v>82</v>
      </c>
      <c r="S33" s="1127"/>
      <c r="U33" s="426"/>
    </row>
    <row r="34" spans="1:21" ht="8.25" customHeight="1">
      <c r="A34" s="395" t="s">
        <v>83</v>
      </c>
      <c r="B34" s="396">
        <v>502573.097568677</v>
      </c>
      <c r="C34" s="397">
        <v>467785.53693358164</v>
      </c>
      <c r="D34" s="397">
        <v>487394.640682095</v>
      </c>
      <c r="E34" s="397">
        <v>1708181.0293237583</v>
      </c>
      <c r="F34" s="357">
        <v>1273414.0544264554</v>
      </c>
      <c r="G34" s="358">
        <v>2370630.41982106</v>
      </c>
      <c r="H34" s="439">
        <v>2209394.3661971833</v>
      </c>
      <c r="I34" s="354">
        <f t="shared" si="0"/>
        <v>50</v>
      </c>
      <c r="J34" s="398">
        <v>2906</v>
      </c>
      <c r="K34" s="399">
        <v>2911</v>
      </c>
      <c r="L34" s="359">
        <v>6889052</v>
      </c>
      <c r="M34" s="360">
        <v>6431547</v>
      </c>
      <c r="N34" s="446">
        <f t="shared" si="1"/>
        <v>-6.801399841821273</v>
      </c>
      <c r="O34" s="447">
        <f t="shared" si="2"/>
        <v>339.61652083760174</v>
      </c>
      <c r="P34" s="400">
        <f t="shared" si="3"/>
        <v>18.761837173049365</v>
      </c>
      <c r="Q34" s="401">
        <f t="shared" si="4"/>
        <v>17.188699316617942</v>
      </c>
      <c r="R34" s="402" t="s">
        <v>83</v>
      </c>
      <c r="S34" s="1127"/>
      <c r="U34" s="426"/>
    </row>
    <row r="35" spans="1:21" ht="8.25" customHeight="1">
      <c r="A35" s="395" t="s">
        <v>84</v>
      </c>
      <c r="B35" s="396">
        <v>30044.413993229082</v>
      </c>
      <c r="C35" s="397">
        <v>30219.909350344133</v>
      </c>
      <c r="D35" s="397">
        <v>39858.647401862654</v>
      </c>
      <c r="E35" s="397">
        <v>88976.38612576766</v>
      </c>
      <c r="F35" s="357">
        <v>153310.26822445286</v>
      </c>
      <c r="G35" s="358">
        <v>56765.01433838591</v>
      </c>
      <c r="H35" s="439">
        <v>48556.22901138505</v>
      </c>
      <c r="I35" s="354">
        <f t="shared" si="0"/>
        <v>5</v>
      </c>
      <c r="J35" s="398">
        <v>12205</v>
      </c>
      <c r="K35" s="399">
        <v>12209</v>
      </c>
      <c r="L35" s="359">
        <v>692817</v>
      </c>
      <c r="M35" s="360">
        <v>592823</v>
      </c>
      <c r="N35" s="446">
        <f t="shared" si="1"/>
        <v>-14.460994016608359</v>
      </c>
      <c r="O35" s="447">
        <f t="shared" si="2"/>
        <v>61.61483137041001</v>
      </c>
      <c r="P35" s="400">
        <f t="shared" si="3"/>
        <v>0.4492543195421405</v>
      </c>
      <c r="Q35" s="401">
        <f t="shared" si="4"/>
        <v>0.3777589158345173</v>
      </c>
      <c r="R35" s="402" t="s">
        <v>84</v>
      </c>
      <c r="S35" s="1127"/>
      <c r="U35" s="426"/>
    </row>
    <row r="36" spans="1:21" ht="8.25" customHeight="1">
      <c r="A36" s="395" t="s">
        <v>85</v>
      </c>
      <c r="B36" s="396">
        <v>35255.83638819217</v>
      </c>
      <c r="C36" s="397">
        <v>51542.91187739464</v>
      </c>
      <c r="D36" s="397">
        <v>74301.85817216535</v>
      </c>
      <c r="E36" s="397">
        <v>84928.59680284192</v>
      </c>
      <c r="F36" s="357">
        <v>112806.9403714565</v>
      </c>
      <c r="G36" s="358">
        <v>143812.39446133064</v>
      </c>
      <c r="H36" s="439">
        <v>171078.16984636165</v>
      </c>
      <c r="I36" s="354">
        <f aca="true" t="shared" si="5" ref="I36:I53">RANK(H36,H$4:H$53,1)</f>
        <v>37</v>
      </c>
      <c r="J36" s="398">
        <v>5922</v>
      </c>
      <c r="K36" s="399">
        <v>5923</v>
      </c>
      <c r="L36" s="359">
        <v>851657</v>
      </c>
      <c r="M36" s="360">
        <v>1013296</v>
      </c>
      <c r="N36" s="446">
        <f aca="true" t="shared" si="6" ref="N36:N53">(H36-G36)*100/G36</f>
        <v>18.959266680148655</v>
      </c>
      <c r="O36" s="447">
        <f aca="true" t="shared" si="7" ref="O36:O53">(H36-B36)*100/B36</f>
        <v>385.24779830115983</v>
      </c>
      <c r="P36" s="400">
        <f aca="true" t="shared" si="8" ref="P36:P53">G36/G$55</f>
        <v>1.1381718153070426</v>
      </c>
      <c r="Q36" s="401">
        <f aca="true" t="shared" si="9" ref="Q36:Q53">H36/H$55</f>
        <v>1.3309580517251858</v>
      </c>
      <c r="R36" s="402" t="s">
        <v>85</v>
      </c>
      <c r="S36" s="1127"/>
      <c r="U36" s="426"/>
    </row>
    <row r="37" spans="1:21" ht="8.25" customHeight="1">
      <c r="A37" s="395" t="s">
        <v>86</v>
      </c>
      <c r="B37" s="396">
        <v>95174.27107478346</v>
      </c>
      <c r="C37" s="397">
        <v>150709.52177365174</v>
      </c>
      <c r="D37" s="397">
        <v>268786.6862817212</v>
      </c>
      <c r="E37" s="397">
        <v>262292.6576411757</v>
      </c>
      <c r="F37" s="357">
        <v>322297.12866874645</v>
      </c>
      <c r="G37" s="358">
        <v>600701.661679506</v>
      </c>
      <c r="H37" s="439">
        <v>299621.5986862684</v>
      </c>
      <c r="I37" s="354">
        <f t="shared" si="5"/>
        <v>43</v>
      </c>
      <c r="J37" s="398">
        <v>15707</v>
      </c>
      <c r="K37" s="399">
        <v>15985</v>
      </c>
      <c r="L37" s="359">
        <v>9435221</v>
      </c>
      <c r="M37" s="360">
        <v>4789451.255</v>
      </c>
      <c r="N37" s="446">
        <f t="shared" si="6"/>
        <v>-50.121396726529056</v>
      </c>
      <c r="O37" s="447">
        <f t="shared" si="7"/>
        <v>214.81365215903762</v>
      </c>
      <c r="P37" s="400">
        <f t="shared" si="8"/>
        <v>4.754122224948832</v>
      </c>
      <c r="Q37" s="401">
        <f t="shared" si="9"/>
        <v>2.3310033045150806</v>
      </c>
      <c r="R37" s="402" t="s">
        <v>86</v>
      </c>
      <c r="S37" s="1127"/>
      <c r="U37" s="426"/>
    </row>
    <row r="38" spans="1:21" ht="8.25" customHeight="1">
      <c r="A38" s="395" t="s">
        <v>87</v>
      </c>
      <c r="B38" s="396">
        <v>52841.60031650264</v>
      </c>
      <c r="C38" s="397">
        <v>71472.29808817792</v>
      </c>
      <c r="D38" s="397">
        <v>91324.29400575525</v>
      </c>
      <c r="E38" s="397">
        <v>93784.0039166815</v>
      </c>
      <c r="F38" s="357">
        <v>116115.50097882186</v>
      </c>
      <c r="G38" s="358">
        <v>117624.32661056943</v>
      </c>
      <c r="H38" s="439">
        <v>140141.56451972364</v>
      </c>
      <c r="I38" s="354">
        <f t="shared" si="5"/>
        <v>33</v>
      </c>
      <c r="J38" s="398">
        <v>22461</v>
      </c>
      <c r="K38" s="399">
        <v>22435</v>
      </c>
      <c r="L38" s="359">
        <v>2641960</v>
      </c>
      <c r="M38" s="360">
        <v>3144076</v>
      </c>
      <c r="N38" s="446">
        <f t="shared" si="6"/>
        <v>19.143351174034155</v>
      </c>
      <c r="O38" s="447">
        <f t="shared" si="7"/>
        <v>165.21067431781938</v>
      </c>
      <c r="P38" s="400">
        <f t="shared" si="8"/>
        <v>0.9309120666829455</v>
      </c>
      <c r="Q38" s="401">
        <f t="shared" si="9"/>
        <v>1.090276707112305</v>
      </c>
      <c r="R38" s="402" t="s">
        <v>87</v>
      </c>
      <c r="S38" s="1127"/>
      <c r="U38" s="426"/>
    </row>
    <row r="39" spans="1:21" ht="8.25" customHeight="1">
      <c r="A39" s="395" t="s">
        <v>88</v>
      </c>
      <c r="B39" s="396">
        <v>30267.156862745098</v>
      </c>
      <c r="C39" s="397">
        <v>39778.846153846156</v>
      </c>
      <c r="D39" s="397">
        <v>44698.20815859703</v>
      </c>
      <c r="E39" s="397">
        <v>79221.45948365916</v>
      </c>
      <c r="F39" s="357">
        <v>78695.8762886598</v>
      </c>
      <c r="G39" s="358">
        <v>71893.86810067967</v>
      </c>
      <c r="H39" s="439">
        <v>150638.6378911209</v>
      </c>
      <c r="I39" s="354">
        <f t="shared" si="5"/>
        <v>34</v>
      </c>
      <c r="J39" s="398">
        <v>13389</v>
      </c>
      <c r="K39" s="399">
        <v>13391</v>
      </c>
      <c r="L39" s="359">
        <v>962587</v>
      </c>
      <c r="M39" s="360">
        <v>2017202</v>
      </c>
      <c r="N39" s="446">
        <f t="shared" si="6"/>
        <v>109.52918777463412</v>
      </c>
      <c r="O39" s="447">
        <f t="shared" si="7"/>
        <v>397.6966900929413</v>
      </c>
      <c r="P39" s="400">
        <f t="shared" si="8"/>
        <v>0.568988331444534</v>
      </c>
      <c r="Q39" s="401">
        <f t="shared" si="9"/>
        <v>1.1719420904616717</v>
      </c>
      <c r="R39" s="402" t="s">
        <v>88</v>
      </c>
      <c r="S39" s="1127"/>
      <c r="U39" s="426"/>
    </row>
    <row r="40" spans="1:21" ht="8.25" customHeight="1">
      <c r="A40" s="395" t="s">
        <v>89</v>
      </c>
      <c r="B40" s="396">
        <v>29502.210759027268</v>
      </c>
      <c r="C40" s="397">
        <v>39526.59336730133</v>
      </c>
      <c r="D40" s="397">
        <v>53084.57040035987</v>
      </c>
      <c r="E40" s="397">
        <v>60542.71844660194</v>
      </c>
      <c r="F40" s="357">
        <v>81772.95081967213</v>
      </c>
      <c r="G40" s="358">
        <v>98766.10029009532</v>
      </c>
      <c r="H40" s="439">
        <v>124272.10940737672</v>
      </c>
      <c r="I40" s="354">
        <f t="shared" si="5"/>
        <v>25</v>
      </c>
      <c r="J40" s="398">
        <v>12065</v>
      </c>
      <c r="K40" s="399">
        <v>12065</v>
      </c>
      <c r="L40" s="359">
        <v>1191613</v>
      </c>
      <c r="M40" s="360">
        <v>1499343</v>
      </c>
      <c r="N40" s="446">
        <f t="shared" si="6"/>
        <v>25.824659516134858</v>
      </c>
      <c r="O40" s="447">
        <f t="shared" si="7"/>
        <v>321.2298204443922</v>
      </c>
      <c r="P40" s="400">
        <f t="shared" si="8"/>
        <v>0.7816627494384819</v>
      </c>
      <c r="Q40" s="401">
        <f t="shared" si="9"/>
        <v>0.9668151393550746</v>
      </c>
      <c r="R40" s="402" t="s">
        <v>89</v>
      </c>
      <c r="S40" s="1127"/>
      <c r="U40" s="426"/>
    </row>
    <row r="41" spans="1:21" ht="8.25" customHeight="1">
      <c r="A41" s="395" t="s">
        <v>90</v>
      </c>
      <c r="B41" s="396">
        <v>43530.04545454545</v>
      </c>
      <c r="C41" s="397">
        <v>57571.8509227737</v>
      </c>
      <c r="D41" s="397">
        <v>74021.84087363494</v>
      </c>
      <c r="E41" s="397">
        <v>87933.7317549707</v>
      </c>
      <c r="F41" s="357">
        <v>112138.0290149695</v>
      </c>
      <c r="G41" s="358">
        <v>111874.31555114017</v>
      </c>
      <c r="H41" s="439">
        <v>128384.85556352198</v>
      </c>
      <c r="I41" s="354">
        <f t="shared" si="5"/>
        <v>29</v>
      </c>
      <c r="J41" s="398">
        <v>43283</v>
      </c>
      <c r="K41" s="399">
        <v>43237</v>
      </c>
      <c r="L41" s="359">
        <v>4842256</v>
      </c>
      <c r="M41" s="360">
        <v>5550976</v>
      </c>
      <c r="N41" s="446">
        <f t="shared" si="6"/>
        <v>14.758114881904671</v>
      </c>
      <c r="O41" s="447">
        <f t="shared" si="7"/>
        <v>194.93388812925284</v>
      </c>
      <c r="P41" s="400">
        <f t="shared" si="8"/>
        <v>0.8854048588371995</v>
      </c>
      <c r="Q41" s="401">
        <f t="shared" si="9"/>
        <v>0.9988115806084455</v>
      </c>
      <c r="R41" s="402" t="s">
        <v>90</v>
      </c>
      <c r="S41" s="1127"/>
      <c r="U41" s="426"/>
    </row>
    <row r="42" spans="1:21" ht="8.25" customHeight="1">
      <c r="A42" s="395" t="s">
        <v>91</v>
      </c>
      <c r="B42" s="396">
        <v>67870.3893442623</v>
      </c>
      <c r="C42" s="397">
        <v>189274.5614035088</v>
      </c>
      <c r="D42" s="397">
        <v>255232.80423280422</v>
      </c>
      <c r="E42" s="397">
        <v>211919.58939264328</v>
      </c>
      <c r="F42" s="357">
        <v>334735.8490566038</v>
      </c>
      <c r="G42" s="358">
        <v>365624.3194192377</v>
      </c>
      <c r="H42" s="439">
        <v>551553.4420289855</v>
      </c>
      <c r="I42" s="354">
        <f t="shared" si="5"/>
        <v>46</v>
      </c>
      <c r="J42" s="398">
        <v>1102</v>
      </c>
      <c r="K42" s="399">
        <v>1104</v>
      </c>
      <c r="L42" s="359">
        <v>402918</v>
      </c>
      <c r="M42" s="360">
        <v>608915</v>
      </c>
      <c r="N42" s="446">
        <f t="shared" si="6"/>
        <v>50.85250426040585</v>
      </c>
      <c r="O42" s="447">
        <f t="shared" si="7"/>
        <v>712.6569588857284</v>
      </c>
      <c r="P42" s="400">
        <f t="shared" si="8"/>
        <v>2.8936538948017554</v>
      </c>
      <c r="Q42" s="401">
        <f t="shared" si="9"/>
        <v>4.290988705832422</v>
      </c>
      <c r="R42" s="402" t="s">
        <v>91</v>
      </c>
      <c r="S42" s="1127"/>
      <c r="U42" s="426"/>
    </row>
    <row r="43" spans="1:21" ht="8.25" customHeight="1">
      <c r="A43" s="395" t="s">
        <v>92</v>
      </c>
      <c r="B43" s="396">
        <v>9895.260052555903</v>
      </c>
      <c r="C43" s="397">
        <v>13854.018115243784</v>
      </c>
      <c r="D43" s="397">
        <v>14553.967187949727</v>
      </c>
      <c r="E43" s="397">
        <v>18847.695294709843</v>
      </c>
      <c r="F43" s="357">
        <v>27017.424442154206</v>
      </c>
      <c r="G43" s="358">
        <v>36889.51950363138</v>
      </c>
      <c r="H43" s="439">
        <v>31684.870618197543</v>
      </c>
      <c r="I43" s="354">
        <f t="shared" si="5"/>
        <v>1</v>
      </c>
      <c r="J43" s="398">
        <v>41582</v>
      </c>
      <c r="K43" s="399">
        <v>41621</v>
      </c>
      <c r="L43" s="359">
        <v>1533940</v>
      </c>
      <c r="M43" s="360">
        <v>1318756</v>
      </c>
      <c r="N43" s="446">
        <f t="shared" si="6"/>
        <v>-14.108746753726342</v>
      </c>
      <c r="O43" s="447">
        <f t="shared" si="7"/>
        <v>220.20250554217094</v>
      </c>
      <c r="P43" s="400">
        <f t="shared" si="8"/>
        <v>0.2919540526150015</v>
      </c>
      <c r="Q43" s="401">
        <f t="shared" si="9"/>
        <v>0.24650271688686556</v>
      </c>
      <c r="R43" s="402" t="s">
        <v>92</v>
      </c>
      <c r="S43" s="1127"/>
      <c r="U43" s="426"/>
    </row>
    <row r="44" spans="1:21" ht="8.25" customHeight="1">
      <c r="A44" s="395" t="s">
        <v>93</v>
      </c>
      <c r="B44" s="396">
        <v>20156.155015197568</v>
      </c>
      <c r="C44" s="397">
        <v>23244.385898883455</v>
      </c>
      <c r="D44" s="397">
        <v>31533.02845528455</v>
      </c>
      <c r="E44" s="397">
        <v>44157.66683647478</v>
      </c>
      <c r="F44" s="357">
        <v>52722.438229022955</v>
      </c>
      <c r="G44" s="358">
        <v>53079.24856929584</v>
      </c>
      <c r="H44" s="439">
        <v>53941.927562922036</v>
      </c>
      <c r="I44" s="354">
        <f t="shared" si="5"/>
        <v>7</v>
      </c>
      <c r="J44" s="398">
        <v>8038</v>
      </c>
      <c r="K44" s="399">
        <v>8145</v>
      </c>
      <c r="L44" s="359">
        <v>426651</v>
      </c>
      <c r="M44" s="360">
        <v>439357</v>
      </c>
      <c r="N44" s="446">
        <f t="shared" si="6"/>
        <v>1.62526602557297</v>
      </c>
      <c r="O44" s="447">
        <f t="shared" si="7"/>
        <v>167.6201265680398</v>
      </c>
      <c r="P44" s="400">
        <f t="shared" si="8"/>
        <v>0.4200841306170837</v>
      </c>
      <c r="Q44" s="401">
        <f t="shared" si="9"/>
        <v>0.41965870268499766</v>
      </c>
      <c r="R44" s="402" t="s">
        <v>93</v>
      </c>
      <c r="S44" s="1127"/>
      <c r="U44" s="426"/>
    </row>
    <row r="45" spans="1:21" ht="8.25" customHeight="1">
      <c r="A45" s="395" t="s">
        <v>94</v>
      </c>
      <c r="B45" s="396">
        <v>40324.32190493241</v>
      </c>
      <c r="C45" s="397">
        <v>57056.1192793539</v>
      </c>
      <c r="D45" s="397">
        <v>69546.98297356986</v>
      </c>
      <c r="E45" s="397">
        <v>82625.46894539392</v>
      </c>
      <c r="F45" s="357">
        <v>92351.23417942801</v>
      </c>
      <c r="G45" s="358">
        <v>106014.61554755349</v>
      </c>
      <c r="H45" s="439">
        <v>104926.64174366933</v>
      </c>
      <c r="I45" s="354">
        <f t="shared" si="5"/>
        <v>19</v>
      </c>
      <c r="J45" s="398">
        <v>14163</v>
      </c>
      <c r="K45" s="399">
        <v>14177</v>
      </c>
      <c r="L45" s="359">
        <v>1501485</v>
      </c>
      <c r="M45" s="360">
        <v>1487545</v>
      </c>
      <c r="N45" s="446">
        <f t="shared" si="6"/>
        <v>-1.0262488792369797</v>
      </c>
      <c r="O45" s="447">
        <f t="shared" si="7"/>
        <v>160.20683494949202</v>
      </c>
      <c r="P45" s="400">
        <f t="shared" si="8"/>
        <v>0.8390295417776519</v>
      </c>
      <c r="Q45" s="401">
        <f t="shared" si="9"/>
        <v>0.8163108057248761</v>
      </c>
      <c r="R45" s="402" t="s">
        <v>94</v>
      </c>
      <c r="S45" s="1127"/>
      <c r="U45" s="426"/>
    </row>
    <row r="46" spans="1:21" ht="8.25" customHeight="1">
      <c r="A46" s="395" t="s">
        <v>95</v>
      </c>
      <c r="B46" s="396">
        <v>23258.467696786476</v>
      </c>
      <c r="C46" s="397">
        <v>40436.14577350807</v>
      </c>
      <c r="D46" s="397">
        <v>43931.433886772254</v>
      </c>
      <c r="E46" s="397">
        <v>66195.44927097522</v>
      </c>
      <c r="F46" s="357">
        <v>78349.79403195016</v>
      </c>
      <c r="G46" s="358">
        <v>108819.92693123753</v>
      </c>
      <c r="H46" s="439">
        <v>105397.47282472574</v>
      </c>
      <c r="I46" s="354">
        <f t="shared" si="5"/>
        <v>20</v>
      </c>
      <c r="J46" s="398">
        <v>79651</v>
      </c>
      <c r="K46" s="399">
        <v>79852</v>
      </c>
      <c r="L46" s="359">
        <v>8667616</v>
      </c>
      <c r="M46" s="360">
        <v>8416199</v>
      </c>
      <c r="N46" s="446">
        <f t="shared" si="6"/>
        <v>-3.145061941343154</v>
      </c>
      <c r="O46" s="447">
        <f t="shared" si="7"/>
        <v>353.15742291693647</v>
      </c>
      <c r="P46" s="400">
        <f t="shared" si="8"/>
        <v>0.8612315665894126</v>
      </c>
      <c r="Q46" s="401">
        <f t="shared" si="9"/>
        <v>0.8199737886694405</v>
      </c>
      <c r="R46" s="402" t="s">
        <v>95</v>
      </c>
      <c r="S46" s="1127"/>
      <c r="U46" s="426"/>
    </row>
    <row r="47" spans="1:21" ht="8.25" customHeight="1">
      <c r="A47" s="395" t="s">
        <v>96</v>
      </c>
      <c r="B47" s="396">
        <v>54384.670487106014</v>
      </c>
      <c r="C47" s="397">
        <v>48620.12426648257</v>
      </c>
      <c r="D47" s="397">
        <v>69000</v>
      </c>
      <c r="E47" s="397">
        <v>134036.84661525278</v>
      </c>
      <c r="F47" s="357">
        <v>278779.14110429445</v>
      </c>
      <c r="G47" s="358">
        <v>135117.41649625087</v>
      </c>
      <c r="H47" s="439">
        <v>159502.22298221613</v>
      </c>
      <c r="I47" s="354">
        <f t="shared" si="5"/>
        <v>36</v>
      </c>
      <c r="J47" s="398">
        <v>5868</v>
      </c>
      <c r="K47" s="399">
        <v>5848</v>
      </c>
      <c r="L47" s="359">
        <v>792869</v>
      </c>
      <c r="M47" s="360">
        <v>932769</v>
      </c>
      <c r="N47" s="446">
        <f t="shared" si="6"/>
        <v>18.047123100997034</v>
      </c>
      <c r="O47" s="447">
        <f t="shared" si="7"/>
        <v>193.28526136796634</v>
      </c>
      <c r="P47" s="400">
        <f t="shared" si="8"/>
        <v>1.069357309494537</v>
      </c>
      <c r="Q47" s="401">
        <f t="shared" si="9"/>
        <v>1.2408992224834778</v>
      </c>
      <c r="R47" s="402" t="s">
        <v>96</v>
      </c>
      <c r="S47" s="1127"/>
      <c r="U47" s="426"/>
    </row>
    <row r="48" spans="1:21" ht="8.25" customHeight="1">
      <c r="A48" s="395" t="s">
        <v>97</v>
      </c>
      <c r="B48" s="396">
        <v>16782.79361834179</v>
      </c>
      <c r="C48" s="397">
        <v>29427.604436427286</v>
      </c>
      <c r="D48" s="397">
        <v>35112.4642462316</v>
      </c>
      <c r="E48" s="397">
        <v>43901.92453873264</v>
      </c>
      <c r="F48" s="357">
        <v>48184.74426041468</v>
      </c>
      <c r="G48" s="358">
        <v>55063.05714878032</v>
      </c>
      <c r="H48" s="439">
        <v>54798.6957655856</v>
      </c>
      <c r="I48" s="354">
        <f t="shared" si="5"/>
        <v>8</v>
      </c>
      <c r="J48" s="398">
        <v>57884</v>
      </c>
      <c r="K48" s="399">
        <v>57505</v>
      </c>
      <c r="L48" s="359">
        <v>3187270</v>
      </c>
      <c r="M48" s="360">
        <v>3151199</v>
      </c>
      <c r="N48" s="446">
        <f t="shared" si="6"/>
        <v>-0.4801066211787167</v>
      </c>
      <c r="O48" s="447">
        <f t="shared" si="7"/>
        <v>226.51712826699193</v>
      </c>
      <c r="P48" s="400">
        <f t="shared" si="8"/>
        <v>0.4357845507414469</v>
      </c>
      <c r="Q48" s="401">
        <f t="shared" si="9"/>
        <v>0.4263242085109091</v>
      </c>
      <c r="R48" s="402" t="s">
        <v>97</v>
      </c>
      <c r="S48" s="1127"/>
      <c r="U48" s="426"/>
    </row>
    <row r="49" spans="1:21" ht="8.25" customHeight="1">
      <c r="A49" s="395" t="s">
        <v>98</v>
      </c>
      <c r="B49" s="396">
        <v>40346.96806602081</v>
      </c>
      <c r="C49" s="397">
        <v>44745.028409090904</v>
      </c>
      <c r="D49" s="397">
        <v>59022.551092318536</v>
      </c>
      <c r="E49" s="397">
        <v>80056.65024630542</v>
      </c>
      <c r="F49" s="357">
        <v>92076.62565905097</v>
      </c>
      <c r="G49" s="358">
        <v>89491.5611814346</v>
      </c>
      <c r="H49" s="439">
        <v>97962.36370031656</v>
      </c>
      <c r="I49" s="354">
        <f t="shared" si="5"/>
        <v>16</v>
      </c>
      <c r="J49" s="398">
        <v>2844</v>
      </c>
      <c r="K49" s="399">
        <v>2843</v>
      </c>
      <c r="L49" s="359">
        <v>254514</v>
      </c>
      <c r="M49" s="360">
        <v>278507</v>
      </c>
      <c r="N49" s="446">
        <f t="shared" si="6"/>
        <v>9.465476305311414</v>
      </c>
      <c r="O49" s="447">
        <f t="shared" si="7"/>
        <v>142.79981469739724</v>
      </c>
      <c r="P49" s="400">
        <f t="shared" si="8"/>
        <v>0.708261433418541</v>
      </c>
      <c r="Q49" s="401">
        <f t="shared" si="9"/>
        <v>0.7621299482573363</v>
      </c>
      <c r="R49" s="402" t="s">
        <v>98</v>
      </c>
      <c r="S49" s="1127"/>
      <c r="U49" s="426"/>
    </row>
    <row r="50" spans="1:21" ht="8.25" customHeight="1">
      <c r="A50" s="395" t="s">
        <v>99</v>
      </c>
      <c r="B50" s="396">
        <v>40411.605937921726</v>
      </c>
      <c r="C50" s="397">
        <v>52126.406028175166</v>
      </c>
      <c r="D50" s="397">
        <v>74802.21870047544</v>
      </c>
      <c r="E50" s="397">
        <v>61058.948261238336</v>
      </c>
      <c r="F50" s="357">
        <v>113206.87335314235</v>
      </c>
      <c r="G50" s="358">
        <v>107373.34604171339</v>
      </c>
      <c r="H50" s="439">
        <v>123254.68565317724</v>
      </c>
      <c r="I50" s="354">
        <f t="shared" si="5"/>
        <v>24</v>
      </c>
      <c r="J50" s="398">
        <v>17836</v>
      </c>
      <c r="K50" s="399">
        <v>17767</v>
      </c>
      <c r="L50" s="359">
        <v>1915111</v>
      </c>
      <c r="M50" s="360">
        <v>2189866</v>
      </c>
      <c r="N50" s="446">
        <f t="shared" si="6"/>
        <v>14.790765303424665</v>
      </c>
      <c r="O50" s="447">
        <f t="shared" si="7"/>
        <v>204.9982369978438</v>
      </c>
      <c r="P50" s="400">
        <f t="shared" si="8"/>
        <v>0.8497829177911974</v>
      </c>
      <c r="Q50" s="401">
        <f t="shared" si="9"/>
        <v>0.9588997616135171</v>
      </c>
      <c r="R50" s="402" t="s">
        <v>99</v>
      </c>
      <c r="S50" s="1127"/>
      <c r="U50" s="426"/>
    </row>
    <row r="51" spans="1:21" ht="8.25" customHeight="1">
      <c r="A51" s="395" t="s">
        <v>100</v>
      </c>
      <c r="B51" s="396">
        <v>38325.425353462735</v>
      </c>
      <c r="C51" s="397">
        <v>49612.603222961596</v>
      </c>
      <c r="D51" s="397">
        <v>69026.5422665487</v>
      </c>
      <c r="E51" s="397">
        <v>91861.74178244662</v>
      </c>
      <c r="F51" s="357">
        <v>121643.66066142265</v>
      </c>
      <c r="G51" s="358">
        <v>148767.76326945904</v>
      </c>
      <c r="H51" s="439">
        <v>131780.3615378087</v>
      </c>
      <c r="I51" s="354">
        <f t="shared" si="5"/>
        <v>31</v>
      </c>
      <c r="J51" s="398">
        <v>11794</v>
      </c>
      <c r="K51" s="399">
        <v>11783</v>
      </c>
      <c r="L51" s="359">
        <v>1754567</v>
      </c>
      <c r="M51" s="360">
        <v>1552768</v>
      </c>
      <c r="N51" s="446">
        <f t="shared" si="6"/>
        <v>-11.418738413698888</v>
      </c>
      <c r="O51" s="447">
        <f t="shared" si="7"/>
        <v>243.84578989650336</v>
      </c>
      <c r="P51" s="400">
        <f t="shared" si="8"/>
        <v>1.1773900004501872</v>
      </c>
      <c r="Q51" s="401">
        <f t="shared" si="9"/>
        <v>1.0252280194809005</v>
      </c>
      <c r="R51" s="402" t="s">
        <v>100</v>
      </c>
      <c r="S51" s="1127"/>
      <c r="U51" s="426"/>
    </row>
    <row r="52" spans="1:21" ht="8.25" customHeight="1">
      <c r="A52" s="395" t="s">
        <v>101</v>
      </c>
      <c r="B52" s="396">
        <v>16651.167240719482</v>
      </c>
      <c r="C52" s="397">
        <v>22389.659760501807</v>
      </c>
      <c r="D52" s="397">
        <v>24562.410195539454</v>
      </c>
      <c r="E52" s="397">
        <v>32593.888774519895</v>
      </c>
      <c r="F52" s="357">
        <v>30524.58583010222</v>
      </c>
      <c r="G52" s="358">
        <v>42803.64746997151</v>
      </c>
      <c r="H52" s="439">
        <v>31773.811963809912</v>
      </c>
      <c r="I52" s="354">
        <f t="shared" si="5"/>
        <v>2</v>
      </c>
      <c r="J52" s="398">
        <v>34051</v>
      </c>
      <c r="K52" s="399">
        <v>34153</v>
      </c>
      <c r="L52" s="359">
        <v>1457507</v>
      </c>
      <c r="M52" s="360">
        <v>1085171</v>
      </c>
      <c r="N52" s="446">
        <f t="shared" si="6"/>
        <v>-25.768447686378767</v>
      </c>
      <c r="O52" s="447">
        <f t="shared" si="7"/>
        <v>90.82032811555015</v>
      </c>
      <c r="P52" s="400">
        <f t="shared" si="8"/>
        <v>0.33876012790927984</v>
      </c>
      <c r="Q52" s="401">
        <f t="shared" si="9"/>
        <v>0.2471946649020937</v>
      </c>
      <c r="R52" s="402" t="s">
        <v>101</v>
      </c>
      <c r="S52" s="1127"/>
      <c r="U52" s="426"/>
    </row>
    <row r="53" spans="1:21" ht="8.25" customHeight="1" thickBot="1">
      <c r="A53" s="404" t="s">
        <v>102</v>
      </c>
      <c r="B53" s="405">
        <v>38610.23859861069</v>
      </c>
      <c r="C53" s="406">
        <v>39619.10501732711</v>
      </c>
      <c r="D53" s="406">
        <v>38350.22026431718</v>
      </c>
      <c r="E53" s="406">
        <v>48537.09634374166</v>
      </c>
      <c r="F53" s="361">
        <v>57424.94887525562</v>
      </c>
      <c r="G53" s="362">
        <v>58822.393300918426</v>
      </c>
      <c r="H53" s="440">
        <v>51714.3431096826</v>
      </c>
      <c r="I53" s="354">
        <f t="shared" si="5"/>
        <v>6</v>
      </c>
      <c r="J53" s="407">
        <v>7404</v>
      </c>
      <c r="K53" s="408">
        <v>7467</v>
      </c>
      <c r="L53" s="363">
        <v>435521</v>
      </c>
      <c r="M53" s="364">
        <v>386151</v>
      </c>
      <c r="N53" s="448">
        <f t="shared" si="6"/>
        <v>-12.08391871250985</v>
      </c>
      <c r="O53" s="449">
        <f t="shared" si="7"/>
        <v>33.93945488734545</v>
      </c>
      <c r="P53" s="409">
        <f t="shared" si="8"/>
        <v>0.4655369964096743</v>
      </c>
      <c r="Q53" s="410">
        <f t="shared" si="9"/>
        <v>0.40232848769263796</v>
      </c>
      <c r="R53" s="411" t="s">
        <v>102</v>
      </c>
      <c r="S53" s="1127"/>
      <c r="U53" s="426"/>
    </row>
    <row r="54" spans="1:21" s="375" customFormat="1" ht="8.25" customHeight="1" thickBot="1">
      <c r="A54" s="412" t="s">
        <v>52</v>
      </c>
      <c r="B54" s="413" t="s">
        <v>140</v>
      </c>
      <c r="C54" s="414" t="s">
        <v>140</v>
      </c>
      <c r="D54" s="414" t="s">
        <v>140</v>
      </c>
      <c r="E54" s="414"/>
      <c r="F54" s="365"/>
      <c r="G54" s="366"/>
      <c r="H54" s="434"/>
      <c r="I54" s="367"/>
      <c r="J54" s="1134">
        <f>SUM(J4:J53)</f>
        <v>812871</v>
      </c>
      <c r="K54" s="415">
        <f>SUM(K4:K53)</f>
        <v>814770</v>
      </c>
      <c r="L54" s="416">
        <v>102709383</v>
      </c>
      <c r="M54" s="417">
        <v>104728590.255</v>
      </c>
      <c r="N54" s="1157">
        <f>100*(M54/L54-1)</f>
        <v>1.965942347253713</v>
      </c>
      <c r="O54" s="450"/>
      <c r="P54" s="418"/>
      <c r="Q54" s="419"/>
      <c r="R54" s="420"/>
      <c r="U54" s="426"/>
    </row>
    <row r="55" spans="1:21" s="375" customFormat="1" ht="8.25" customHeight="1" thickBot="1">
      <c r="A55" s="421" t="s">
        <v>150</v>
      </c>
      <c r="B55" s="377">
        <v>39649.34600801742</v>
      </c>
      <c r="C55" s="378">
        <v>54908</v>
      </c>
      <c r="D55" s="378">
        <v>70615.75234689206</v>
      </c>
      <c r="E55" s="378">
        <v>95492.22677634431</v>
      </c>
      <c r="F55" s="378">
        <v>111853.5907547363</v>
      </c>
      <c r="G55" s="368">
        <v>126353.8531944183</v>
      </c>
      <c r="H55" s="435">
        <v>128537.61215435031</v>
      </c>
      <c r="I55" s="422"/>
      <c r="J55" s="1135">
        <f>J54/50</f>
        <v>16257.42</v>
      </c>
      <c r="K55" s="380">
        <f>K54/50</f>
        <v>16295.4</v>
      </c>
      <c r="L55" s="423">
        <v>2054187.66</v>
      </c>
      <c r="M55" s="424">
        <f>M54/50</f>
        <v>2094571.8051</v>
      </c>
      <c r="N55" s="451">
        <f>(H55-G55)*100/G55</f>
        <v>1.728288378014002</v>
      </c>
      <c r="O55" s="443">
        <f>(H55-B55)*100/B55</f>
        <v>224.1859578928716</v>
      </c>
      <c r="P55" s="384">
        <f>G55/G$55</f>
        <v>1</v>
      </c>
      <c r="Q55" s="385">
        <f>H55/H$55</f>
        <v>1</v>
      </c>
      <c r="R55" s="425"/>
      <c r="U55" s="426"/>
    </row>
    <row r="56" ht="8.25" customHeight="1">
      <c r="A56" s="461" t="s">
        <v>322</v>
      </c>
    </row>
  </sheetData>
  <printOptions/>
  <pageMargins left="0.75" right="0.75" top="1" bottom="1" header="0.5" footer="0.5"/>
  <pageSetup horizontalDpi="300" verticalDpi="300" orientation="landscape" r:id="rId3"/>
  <ignoredErrors>
    <ignoredError sqref="O3" twoDigitTextYear="1"/>
    <ignoredError sqref="J54:K54" formulaRange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R56" sqref="A1:R56"/>
    </sheetView>
  </sheetViews>
  <sheetFormatPr defaultColWidth="9.140625" defaultRowHeight="8.25" customHeight="1"/>
  <cols>
    <col min="1" max="1" width="7.57421875" style="267" bestFit="1" customWidth="1"/>
    <col min="2" max="2" width="6.28125" style="267" customWidth="1"/>
    <col min="3" max="3" width="6.8515625" style="267" customWidth="1"/>
    <col min="4" max="4" width="6.28125" style="267" customWidth="1"/>
    <col min="5" max="5" width="6.140625" style="267" customWidth="1"/>
    <col min="6" max="6" width="7.57421875" style="342" customWidth="1"/>
    <col min="7" max="7" width="7.7109375" style="267" customWidth="1"/>
    <col min="8" max="8" width="6.8515625" style="267" customWidth="1"/>
    <col min="9" max="9" width="7.421875" style="267" customWidth="1"/>
    <col min="10" max="10" width="7.7109375" style="267" customWidth="1"/>
    <col min="11" max="11" width="7.57421875" style="343" customWidth="1"/>
    <col min="12" max="12" width="7.28125" style="267" customWidth="1"/>
    <col min="13" max="13" width="7.8515625" style="267" customWidth="1"/>
    <col min="14" max="15" width="5.8515625" style="267" customWidth="1"/>
    <col min="16" max="16" width="7.421875" style="317" customWidth="1"/>
    <col min="17" max="17" width="5.140625" style="267" bestFit="1" customWidth="1"/>
    <col min="18" max="18" width="6.00390625" style="267" bestFit="1" customWidth="1"/>
    <col min="19" max="16384" width="9.140625" style="267" customWidth="1"/>
  </cols>
  <sheetData>
    <row r="1" spans="1:18" s="316" customFormat="1" ht="8.25" customHeight="1">
      <c r="A1" s="344" t="s">
        <v>282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 ht="8.25" customHeight="1">
      <c r="A2" s="329"/>
      <c r="B2" s="329" t="s">
        <v>126</v>
      </c>
      <c r="C2" s="329"/>
      <c r="D2" s="329"/>
      <c r="E2" s="329"/>
      <c r="F2" s="330"/>
      <c r="G2" s="346" t="s">
        <v>127</v>
      </c>
      <c r="H2" s="331"/>
      <c r="I2" s="331"/>
      <c r="J2" s="331"/>
      <c r="K2" s="332"/>
      <c r="L2" s="346" t="s">
        <v>179</v>
      </c>
      <c r="M2" s="329"/>
      <c r="N2" s="329"/>
      <c r="O2" s="329"/>
      <c r="P2" s="330"/>
      <c r="Q2" s="333"/>
      <c r="R2" s="329"/>
    </row>
    <row r="3" spans="1:18" ht="8.25" customHeight="1">
      <c r="A3" s="329" t="s">
        <v>143</v>
      </c>
      <c r="B3" s="329">
        <v>2000</v>
      </c>
      <c r="C3" s="329">
        <v>2002</v>
      </c>
      <c r="D3" s="329">
        <v>2004</v>
      </c>
      <c r="E3" s="329">
        <v>2005</v>
      </c>
      <c r="F3" s="330">
        <v>2006</v>
      </c>
      <c r="G3" s="329">
        <v>2000</v>
      </c>
      <c r="H3" s="329">
        <v>2002</v>
      </c>
      <c r="I3" s="329">
        <v>2004</v>
      </c>
      <c r="J3" s="329">
        <v>2005</v>
      </c>
      <c r="K3" s="334">
        <v>2006</v>
      </c>
      <c r="L3" s="329">
        <v>2000</v>
      </c>
      <c r="M3" s="329">
        <v>2002</v>
      </c>
      <c r="N3" s="329">
        <v>2004</v>
      </c>
      <c r="O3" s="329">
        <v>2005</v>
      </c>
      <c r="P3" s="330">
        <v>2006</v>
      </c>
      <c r="Q3" s="333" t="s">
        <v>145</v>
      </c>
      <c r="R3" s="329" t="s">
        <v>143</v>
      </c>
    </row>
    <row r="4" spans="1:18" ht="8.25" customHeight="1">
      <c r="A4" s="329" t="s">
        <v>101</v>
      </c>
      <c r="B4" s="335">
        <v>33930</v>
      </c>
      <c r="C4" s="335">
        <v>34014</v>
      </c>
      <c r="D4" s="335">
        <v>33971</v>
      </c>
      <c r="E4" s="335">
        <v>33987</v>
      </c>
      <c r="F4" s="336">
        <v>34087</v>
      </c>
      <c r="G4" s="335">
        <v>69791</v>
      </c>
      <c r="H4" s="335">
        <v>69975</v>
      </c>
      <c r="I4" s="335">
        <v>69927</v>
      </c>
      <c r="J4" s="335">
        <v>69955</v>
      </c>
      <c r="K4" s="334">
        <v>70186</v>
      </c>
      <c r="L4" s="337">
        <f aca="true" t="shared" si="0" ref="L4:L35">G4/B4</f>
        <v>2.0569112879457707</v>
      </c>
      <c r="M4" s="337">
        <v>2.057241136002822</v>
      </c>
      <c r="N4" s="337">
        <v>2.0584321921639046</v>
      </c>
      <c r="O4" s="337">
        <v>2.058286992085209</v>
      </c>
      <c r="P4" s="338">
        <f aca="true" t="shared" si="1" ref="P4:P35">K4/F4</f>
        <v>2.059025434916537</v>
      </c>
      <c r="Q4" s="333">
        <f aca="true" t="shared" si="2" ref="Q4:Q35">RANK(P4,P$4:P$53,1)</f>
        <v>1</v>
      </c>
      <c r="R4" s="329" t="s">
        <v>101</v>
      </c>
    </row>
    <row r="5" spans="1:18" ht="8.25" customHeight="1">
      <c r="A5" s="329" t="s">
        <v>53</v>
      </c>
      <c r="B5" s="335">
        <v>5509</v>
      </c>
      <c r="C5" s="335">
        <v>5557</v>
      </c>
      <c r="D5" s="335">
        <v>5636</v>
      </c>
      <c r="E5" s="335">
        <v>5659</v>
      </c>
      <c r="F5" s="336">
        <v>5674</v>
      </c>
      <c r="G5" s="335">
        <v>11336</v>
      </c>
      <c r="H5" s="335">
        <v>11467</v>
      </c>
      <c r="I5" s="335">
        <v>11605</v>
      </c>
      <c r="J5" s="335">
        <v>11658</v>
      </c>
      <c r="K5" s="334">
        <v>11689</v>
      </c>
      <c r="L5" s="337">
        <f t="shared" si="0"/>
        <v>2.0577237248139406</v>
      </c>
      <c r="M5" s="337">
        <v>2.0635234838941874</v>
      </c>
      <c r="N5" s="337">
        <v>2.0590844570617457</v>
      </c>
      <c r="O5" s="337">
        <v>2.0600812864463687</v>
      </c>
      <c r="P5" s="338">
        <f t="shared" si="1"/>
        <v>2.0600986958054284</v>
      </c>
      <c r="Q5" s="333">
        <f t="shared" si="2"/>
        <v>2</v>
      </c>
      <c r="R5" s="329" t="s">
        <v>53</v>
      </c>
    </row>
    <row r="6" spans="1:18" ht="8.25" customHeight="1">
      <c r="A6" s="329" t="s">
        <v>73</v>
      </c>
      <c r="B6" s="335">
        <v>8406</v>
      </c>
      <c r="C6" s="335">
        <v>8406</v>
      </c>
      <c r="D6" s="335">
        <v>8488</v>
      </c>
      <c r="E6" s="335">
        <v>8548</v>
      </c>
      <c r="F6" s="336">
        <v>8547</v>
      </c>
      <c r="G6" s="335">
        <v>17746</v>
      </c>
      <c r="H6" s="335">
        <v>17763</v>
      </c>
      <c r="I6" s="335">
        <v>18609</v>
      </c>
      <c r="J6" s="335">
        <v>18136</v>
      </c>
      <c r="K6" s="334">
        <v>18167</v>
      </c>
      <c r="L6" s="337">
        <f t="shared" si="0"/>
        <v>2.111111111111111</v>
      </c>
      <c r="M6" s="337">
        <v>2.113133476088508</v>
      </c>
      <c r="N6" s="337">
        <v>2.1923892554194158</v>
      </c>
      <c r="O6" s="337">
        <v>2.1216658867571363</v>
      </c>
      <c r="P6" s="338">
        <f t="shared" si="1"/>
        <v>2.1255411255411256</v>
      </c>
      <c r="Q6" s="333">
        <f t="shared" si="2"/>
        <v>3</v>
      </c>
      <c r="R6" s="329" t="s">
        <v>73</v>
      </c>
    </row>
    <row r="7" spans="1:18" ht="8.25" customHeight="1">
      <c r="A7" s="329" t="s">
        <v>79</v>
      </c>
      <c r="B7" s="335">
        <v>78267</v>
      </c>
      <c r="C7" s="335">
        <v>78517</v>
      </c>
      <c r="D7" s="335">
        <v>78871</v>
      </c>
      <c r="E7" s="335">
        <v>79031</v>
      </c>
      <c r="F7" s="336">
        <v>79067</v>
      </c>
      <c r="G7" s="335">
        <v>166157</v>
      </c>
      <c r="H7" s="335">
        <v>166979</v>
      </c>
      <c r="I7" s="335">
        <v>168029</v>
      </c>
      <c r="J7" s="335">
        <v>168655</v>
      </c>
      <c r="K7" s="334">
        <v>168930</v>
      </c>
      <c r="L7" s="337">
        <f t="shared" si="0"/>
        <v>2.122950924399811</v>
      </c>
      <c r="M7" s="337">
        <v>2.1266604684335877</v>
      </c>
      <c r="N7" s="337">
        <v>2.130428167514042</v>
      </c>
      <c r="O7" s="337">
        <v>2.134036011185484</v>
      </c>
      <c r="P7" s="338">
        <f t="shared" si="1"/>
        <v>2.136542426043735</v>
      </c>
      <c r="Q7" s="333">
        <f t="shared" si="2"/>
        <v>4</v>
      </c>
      <c r="R7" s="329" t="s">
        <v>79</v>
      </c>
    </row>
    <row r="8" spans="1:18" ht="8.25" customHeight="1">
      <c r="A8" s="329" t="s">
        <v>97</v>
      </c>
      <c r="B8" s="335">
        <v>57853</v>
      </c>
      <c r="C8" s="335">
        <v>57083</v>
      </c>
      <c r="D8" s="335">
        <v>57515</v>
      </c>
      <c r="E8" s="335">
        <v>57860</v>
      </c>
      <c r="F8" s="336">
        <v>57481</v>
      </c>
      <c r="G8" s="335">
        <v>126345</v>
      </c>
      <c r="H8" s="335">
        <v>123315</v>
      </c>
      <c r="I8" s="335">
        <v>124304</v>
      </c>
      <c r="J8" s="335">
        <v>125165</v>
      </c>
      <c r="K8" s="334">
        <v>124383</v>
      </c>
      <c r="L8" s="337">
        <f t="shared" si="0"/>
        <v>2.1838971185591065</v>
      </c>
      <c r="M8" s="337">
        <v>2.160275388469422</v>
      </c>
      <c r="N8" s="337">
        <v>2.1612448926367036</v>
      </c>
      <c r="O8" s="337">
        <v>2.1632388524023507</v>
      </c>
      <c r="P8" s="338">
        <f t="shared" si="1"/>
        <v>2.1638976357405055</v>
      </c>
      <c r="Q8" s="333">
        <f t="shared" si="2"/>
        <v>5</v>
      </c>
      <c r="R8" s="329" t="s">
        <v>97</v>
      </c>
    </row>
    <row r="9" spans="1:18" ht="8.25" customHeight="1">
      <c r="A9" s="329" t="s">
        <v>92</v>
      </c>
      <c r="B9" s="335">
        <v>41529</v>
      </c>
      <c r="C9" s="335">
        <v>41496</v>
      </c>
      <c r="D9" s="335">
        <v>41532</v>
      </c>
      <c r="E9" s="335">
        <v>41391</v>
      </c>
      <c r="F9" s="336">
        <v>41430</v>
      </c>
      <c r="G9" s="335">
        <v>89320</v>
      </c>
      <c r="H9" s="335">
        <v>89537</v>
      </c>
      <c r="I9" s="335">
        <v>89713</v>
      </c>
      <c r="J9" s="335">
        <v>89543</v>
      </c>
      <c r="K9" s="334">
        <v>89737</v>
      </c>
      <c r="L9" s="337">
        <f t="shared" si="0"/>
        <v>2.15078619759686</v>
      </c>
      <c r="M9" s="337">
        <v>2.1577260458839405</v>
      </c>
      <c r="N9" s="337">
        <v>2.160093421939709</v>
      </c>
      <c r="O9" s="337">
        <v>2.1633446884588436</v>
      </c>
      <c r="P9" s="338">
        <f t="shared" si="1"/>
        <v>2.165990827902486</v>
      </c>
      <c r="Q9" s="333">
        <f t="shared" si="2"/>
        <v>6</v>
      </c>
      <c r="R9" s="329" t="s">
        <v>92</v>
      </c>
    </row>
    <row r="10" spans="1:18" ht="8.25" customHeight="1">
      <c r="A10" s="329" t="s">
        <v>60</v>
      </c>
      <c r="B10" s="335">
        <v>5096</v>
      </c>
      <c r="C10" s="335">
        <v>5147</v>
      </c>
      <c r="D10" s="335">
        <v>5203</v>
      </c>
      <c r="E10" s="335">
        <v>5243</v>
      </c>
      <c r="F10" s="336">
        <v>5275</v>
      </c>
      <c r="G10" s="335">
        <v>11171</v>
      </c>
      <c r="H10" s="335">
        <v>11295</v>
      </c>
      <c r="I10" s="335">
        <v>11421</v>
      </c>
      <c r="J10" s="335">
        <v>11502</v>
      </c>
      <c r="K10" s="334">
        <v>11571</v>
      </c>
      <c r="L10" s="337">
        <f t="shared" si="0"/>
        <v>2.192111459968603</v>
      </c>
      <c r="M10" s="337">
        <v>2.1944822226539733</v>
      </c>
      <c r="N10" s="337">
        <v>2.1950797616759563</v>
      </c>
      <c r="O10" s="337">
        <v>2.193782185771505</v>
      </c>
      <c r="P10" s="338">
        <f t="shared" si="1"/>
        <v>2.1935545023696683</v>
      </c>
      <c r="Q10" s="333">
        <f t="shared" si="2"/>
        <v>7</v>
      </c>
      <c r="R10" s="329" t="s">
        <v>60</v>
      </c>
    </row>
    <row r="11" spans="1:18" ht="8.25" customHeight="1">
      <c r="A11" s="329" t="s">
        <v>90</v>
      </c>
      <c r="B11" s="335">
        <v>40051</v>
      </c>
      <c r="C11" s="335">
        <v>39905</v>
      </c>
      <c r="D11" s="335">
        <v>39890</v>
      </c>
      <c r="E11" s="335">
        <v>39890</v>
      </c>
      <c r="F11" s="336">
        <v>39843</v>
      </c>
      <c r="G11" s="335">
        <v>88483</v>
      </c>
      <c r="H11" s="335">
        <v>88237</v>
      </c>
      <c r="I11" s="335">
        <v>88252</v>
      </c>
      <c r="J11" s="335">
        <v>88320</v>
      </c>
      <c r="K11" s="334">
        <v>88293</v>
      </c>
      <c r="L11" s="337">
        <f t="shared" si="0"/>
        <v>2.2092581958003548</v>
      </c>
      <c r="M11" s="337">
        <v>2.211176544292695</v>
      </c>
      <c r="N11" s="337">
        <v>2.212384056154425</v>
      </c>
      <c r="O11" s="337">
        <v>2.2140887440461268</v>
      </c>
      <c r="P11" s="338">
        <f t="shared" si="1"/>
        <v>2.216022889842632</v>
      </c>
      <c r="Q11" s="333">
        <f t="shared" si="2"/>
        <v>8</v>
      </c>
      <c r="R11" s="329" t="s">
        <v>90</v>
      </c>
    </row>
    <row r="12" spans="1:18" ht="8.25" customHeight="1">
      <c r="A12" s="329" t="s">
        <v>82</v>
      </c>
      <c r="B12" s="335">
        <v>3984</v>
      </c>
      <c r="C12" s="335">
        <v>3994</v>
      </c>
      <c r="D12" s="335">
        <v>4114</v>
      </c>
      <c r="E12" s="335">
        <v>3975</v>
      </c>
      <c r="F12" s="336">
        <v>3981</v>
      </c>
      <c r="G12" s="335">
        <v>8819</v>
      </c>
      <c r="H12" s="335">
        <v>8847</v>
      </c>
      <c r="I12" s="335">
        <v>9110</v>
      </c>
      <c r="J12" s="335">
        <v>8819</v>
      </c>
      <c r="K12" s="334">
        <v>8828</v>
      </c>
      <c r="L12" s="337">
        <f t="shared" si="0"/>
        <v>2.2136044176706826</v>
      </c>
      <c r="M12" s="337">
        <v>2.21507260891337</v>
      </c>
      <c r="N12" s="337">
        <v>2.2143898881866795</v>
      </c>
      <c r="O12" s="337">
        <v>2.218616352201258</v>
      </c>
      <c r="P12" s="338">
        <f t="shared" si="1"/>
        <v>2.2175332830946997</v>
      </c>
      <c r="Q12" s="333">
        <f t="shared" si="2"/>
        <v>9</v>
      </c>
      <c r="R12" s="329" t="s">
        <v>82</v>
      </c>
    </row>
    <row r="13" spans="1:18" ht="8.25" customHeight="1">
      <c r="A13" s="329" t="s">
        <v>69</v>
      </c>
      <c r="B13" s="335">
        <v>27474</v>
      </c>
      <c r="C13" s="335">
        <v>27485</v>
      </c>
      <c r="D13" s="335">
        <v>27509</v>
      </c>
      <c r="E13" s="335">
        <v>27510</v>
      </c>
      <c r="F13" s="336">
        <v>27530</v>
      </c>
      <c r="G13" s="335">
        <v>60562</v>
      </c>
      <c r="H13" s="335">
        <v>60701</v>
      </c>
      <c r="I13" s="335">
        <v>60941</v>
      </c>
      <c r="J13" s="335">
        <v>60971</v>
      </c>
      <c r="K13" s="334">
        <v>61208</v>
      </c>
      <c r="L13" s="337">
        <f t="shared" si="0"/>
        <v>2.204338647448497</v>
      </c>
      <c r="M13" s="337">
        <v>2.208513734764417</v>
      </c>
      <c r="N13" s="337">
        <v>2.215311352648224</v>
      </c>
      <c r="O13" s="337">
        <v>2.2163213376953834</v>
      </c>
      <c r="P13" s="338">
        <f t="shared" si="1"/>
        <v>2.223320014529604</v>
      </c>
      <c r="Q13" s="333">
        <f t="shared" si="2"/>
        <v>10</v>
      </c>
      <c r="R13" s="329" t="s">
        <v>69</v>
      </c>
    </row>
    <row r="14" spans="1:18" ht="8.25" customHeight="1">
      <c r="A14" s="329" t="s">
        <v>76</v>
      </c>
      <c r="B14" s="335">
        <v>32407</v>
      </c>
      <c r="C14" s="335">
        <v>32448</v>
      </c>
      <c r="D14" s="335">
        <v>32471</v>
      </c>
      <c r="E14" s="335">
        <v>32464</v>
      </c>
      <c r="F14" s="336">
        <v>33681</v>
      </c>
      <c r="G14" s="335">
        <v>69793</v>
      </c>
      <c r="H14" s="335">
        <v>70033</v>
      </c>
      <c r="I14" s="335">
        <v>72613</v>
      </c>
      <c r="J14" s="335">
        <v>72645</v>
      </c>
      <c r="K14" s="334">
        <v>75231</v>
      </c>
      <c r="L14" s="337">
        <f t="shared" si="0"/>
        <v>2.1536396457555465</v>
      </c>
      <c r="M14" s="337">
        <v>2.158314842209073</v>
      </c>
      <c r="N14" s="337">
        <v>2.236241569400388</v>
      </c>
      <c r="O14" s="337">
        <v>2.2377094627895513</v>
      </c>
      <c r="P14" s="338">
        <f t="shared" si="1"/>
        <v>2.233633205664915</v>
      </c>
      <c r="Q14" s="333">
        <f t="shared" si="2"/>
        <v>11</v>
      </c>
      <c r="R14" s="329" t="s">
        <v>76</v>
      </c>
    </row>
    <row r="15" spans="1:18" ht="8.25" customHeight="1">
      <c r="A15" s="329" t="s">
        <v>55</v>
      </c>
      <c r="B15" s="335">
        <v>16373</v>
      </c>
      <c r="C15" s="335">
        <v>16379</v>
      </c>
      <c r="D15" s="335">
        <v>16418</v>
      </c>
      <c r="E15" s="335">
        <v>16444</v>
      </c>
      <c r="F15" s="336">
        <v>16432</v>
      </c>
      <c r="G15" s="335">
        <v>35899</v>
      </c>
      <c r="H15" s="335">
        <v>36094</v>
      </c>
      <c r="I15" s="335">
        <v>36425</v>
      </c>
      <c r="J15" s="335">
        <v>36665</v>
      </c>
      <c r="K15" s="334">
        <v>36939</v>
      </c>
      <c r="L15" s="337">
        <f t="shared" si="0"/>
        <v>2.1925731387039638</v>
      </c>
      <c r="M15" s="337">
        <v>2.2036754380609316</v>
      </c>
      <c r="N15" s="337">
        <v>2.218601534900719</v>
      </c>
      <c r="O15" s="337">
        <v>2.22968864023352</v>
      </c>
      <c r="P15" s="338">
        <f t="shared" si="1"/>
        <v>2.247991723466407</v>
      </c>
      <c r="Q15" s="333">
        <f t="shared" si="2"/>
        <v>12</v>
      </c>
      <c r="R15" s="329" t="s">
        <v>55</v>
      </c>
    </row>
    <row r="16" spans="1:18" ht="8.25" customHeight="1">
      <c r="A16" s="329" t="s">
        <v>81</v>
      </c>
      <c r="B16" s="335">
        <v>9970</v>
      </c>
      <c r="C16" s="335">
        <v>9981</v>
      </c>
      <c r="D16" s="335">
        <v>9981</v>
      </c>
      <c r="E16" s="335">
        <v>9975</v>
      </c>
      <c r="F16" s="336">
        <v>9956</v>
      </c>
      <c r="G16" s="335">
        <v>22144</v>
      </c>
      <c r="H16" s="335">
        <v>22271</v>
      </c>
      <c r="I16" s="335">
        <v>22404</v>
      </c>
      <c r="J16" s="335">
        <v>22440</v>
      </c>
      <c r="K16" s="334">
        <v>22461</v>
      </c>
      <c r="L16" s="337">
        <f t="shared" si="0"/>
        <v>2.221063189568706</v>
      </c>
      <c r="M16" s="337">
        <v>2.231339545135758</v>
      </c>
      <c r="N16" s="337">
        <v>2.2446648632401565</v>
      </c>
      <c r="O16" s="337">
        <v>2.249624060150376</v>
      </c>
      <c r="P16" s="338">
        <f t="shared" si="1"/>
        <v>2.2560265166733626</v>
      </c>
      <c r="Q16" s="333">
        <f t="shared" si="2"/>
        <v>13</v>
      </c>
      <c r="R16" s="329" t="s">
        <v>81</v>
      </c>
    </row>
    <row r="17" spans="1:18" ht="8.25" customHeight="1">
      <c r="A17" s="329" t="s">
        <v>78</v>
      </c>
      <c r="B17" s="335">
        <v>6710</v>
      </c>
      <c r="C17" s="335">
        <v>7875</v>
      </c>
      <c r="D17" s="335">
        <v>7879</v>
      </c>
      <c r="E17" s="335">
        <v>10789</v>
      </c>
      <c r="F17" s="336">
        <v>10780</v>
      </c>
      <c r="G17" s="335">
        <v>16221</v>
      </c>
      <c r="H17" s="335">
        <v>18572</v>
      </c>
      <c r="I17" s="335">
        <v>18591</v>
      </c>
      <c r="J17" s="335">
        <v>24480</v>
      </c>
      <c r="K17" s="334">
        <v>24461</v>
      </c>
      <c r="L17" s="337">
        <f t="shared" si="0"/>
        <v>2.417436661698957</v>
      </c>
      <c r="M17" s="337">
        <v>2.358349206349206</v>
      </c>
      <c r="N17" s="337">
        <v>2.3595633963700977</v>
      </c>
      <c r="O17" s="337">
        <v>2.2689776624339606</v>
      </c>
      <c r="P17" s="338">
        <f t="shared" si="1"/>
        <v>2.269109461966605</v>
      </c>
      <c r="Q17" s="333">
        <f t="shared" si="2"/>
        <v>14</v>
      </c>
      <c r="R17" s="329" t="s">
        <v>78</v>
      </c>
    </row>
    <row r="18" spans="1:18" ht="8.25" customHeight="1">
      <c r="A18" s="329" t="s">
        <v>80</v>
      </c>
      <c r="B18" s="335">
        <v>7378</v>
      </c>
      <c r="C18" s="335">
        <v>7379</v>
      </c>
      <c r="D18" s="335">
        <v>7382</v>
      </c>
      <c r="E18" s="335">
        <v>7382</v>
      </c>
      <c r="F18" s="336">
        <v>7384</v>
      </c>
      <c r="G18" s="335">
        <v>16815</v>
      </c>
      <c r="H18" s="335">
        <v>16824</v>
      </c>
      <c r="I18" s="335">
        <v>16832</v>
      </c>
      <c r="J18" s="335">
        <v>16832</v>
      </c>
      <c r="K18" s="334">
        <v>16836</v>
      </c>
      <c r="L18" s="337">
        <f t="shared" si="0"/>
        <v>2.279072919490377</v>
      </c>
      <c r="M18" s="337">
        <v>2.2799837376338257</v>
      </c>
      <c r="N18" s="337">
        <v>2.280140883229477</v>
      </c>
      <c r="O18" s="337">
        <v>2.280140883229477</v>
      </c>
      <c r="P18" s="338">
        <f t="shared" si="1"/>
        <v>2.280065005417118</v>
      </c>
      <c r="Q18" s="333">
        <f t="shared" si="2"/>
        <v>15</v>
      </c>
      <c r="R18" s="329" t="s">
        <v>80</v>
      </c>
    </row>
    <row r="19" spans="1:18" ht="8.25" customHeight="1">
      <c r="A19" s="329" t="s">
        <v>98</v>
      </c>
      <c r="B19" s="335">
        <v>2631</v>
      </c>
      <c r="C19" s="335">
        <v>2631</v>
      </c>
      <c r="D19" s="335">
        <v>2635</v>
      </c>
      <c r="E19" s="335">
        <v>2634</v>
      </c>
      <c r="F19" s="336">
        <v>2633</v>
      </c>
      <c r="G19" s="335">
        <v>6049</v>
      </c>
      <c r="H19" s="335">
        <v>6045</v>
      </c>
      <c r="I19" s="335">
        <v>6047</v>
      </c>
      <c r="J19" s="335">
        <v>6045</v>
      </c>
      <c r="K19" s="334">
        <v>6044</v>
      </c>
      <c r="L19" s="337">
        <f t="shared" si="0"/>
        <v>2.2991258076776893</v>
      </c>
      <c r="M19" s="337">
        <v>2.2976054732041047</v>
      </c>
      <c r="N19" s="337">
        <v>2.294876660341556</v>
      </c>
      <c r="O19" s="337">
        <v>2.29498861047836</v>
      </c>
      <c r="P19" s="338">
        <f t="shared" si="1"/>
        <v>2.2954804405620965</v>
      </c>
      <c r="Q19" s="333">
        <f t="shared" si="2"/>
        <v>16</v>
      </c>
      <c r="R19" s="329" t="s">
        <v>98</v>
      </c>
    </row>
    <row r="20" spans="1:18" ht="8.25" customHeight="1">
      <c r="A20" s="329" t="s">
        <v>93</v>
      </c>
      <c r="B20" s="335">
        <v>7793</v>
      </c>
      <c r="C20" s="335">
        <v>7841</v>
      </c>
      <c r="D20" s="335">
        <v>7851</v>
      </c>
      <c r="E20" s="335">
        <v>7873</v>
      </c>
      <c r="F20" s="336">
        <v>7843</v>
      </c>
      <c r="G20" s="335">
        <v>17635</v>
      </c>
      <c r="H20" s="335">
        <v>17766</v>
      </c>
      <c r="I20" s="335">
        <v>17970</v>
      </c>
      <c r="J20" s="335">
        <v>18135</v>
      </c>
      <c r="K20" s="334">
        <v>18050</v>
      </c>
      <c r="L20" s="337">
        <f t="shared" si="0"/>
        <v>2.2629282689593224</v>
      </c>
      <c r="M20" s="337">
        <v>2.265782425711006</v>
      </c>
      <c r="N20" s="337">
        <v>2.2888803974016048</v>
      </c>
      <c r="O20" s="337">
        <v>2.303442144036581</v>
      </c>
      <c r="P20" s="338">
        <f t="shared" si="1"/>
        <v>2.3014152747673084</v>
      </c>
      <c r="Q20" s="333">
        <f t="shared" si="2"/>
        <v>17</v>
      </c>
      <c r="R20" s="329" t="s">
        <v>93</v>
      </c>
    </row>
    <row r="21" spans="1:18" ht="8.25" customHeight="1">
      <c r="A21" s="329" t="s">
        <v>70</v>
      </c>
      <c r="B21" s="335">
        <v>16696</v>
      </c>
      <c r="C21" s="335">
        <v>16694</v>
      </c>
      <c r="D21" s="335">
        <v>16696</v>
      </c>
      <c r="E21" s="335">
        <v>16693</v>
      </c>
      <c r="F21" s="336">
        <v>16687</v>
      </c>
      <c r="G21" s="335">
        <v>38257</v>
      </c>
      <c r="H21" s="335">
        <v>38320</v>
      </c>
      <c r="I21" s="335">
        <v>38395</v>
      </c>
      <c r="J21" s="335">
        <v>38447</v>
      </c>
      <c r="K21" s="334">
        <v>38438</v>
      </c>
      <c r="L21" s="337">
        <f t="shared" si="0"/>
        <v>2.2913871586008625</v>
      </c>
      <c r="M21" s="337">
        <v>2.295435485803283</v>
      </c>
      <c r="N21" s="337">
        <v>2.2996526114039293</v>
      </c>
      <c r="O21" s="337">
        <v>2.3031809740609837</v>
      </c>
      <c r="P21" s="338">
        <f t="shared" si="1"/>
        <v>2.303469766884401</v>
      </c>
      <c r="Q21" s="333">
        <f t="shared" si="2"/>
        <v>18</v>
      </c>
      <c r="R21" s="329" t="s">
        <v>70</v>
      </c>
    </row>
    <row r="22" spans="1:18" ht="8.25" customHeight="1">
      <c r="A22" s="329" t="s">
        <v>102</v>
      </c>
      <c r="B22" s="335">
        <v>6759</v>
      </c>
      <c r="C22" s="335">
        <v>6758</v>
      </c>
      <c r="D22" s="335">
        <v>6754</v>
      </c>
      <c r="E22" s="335">
        <v>6757</v>
      </c>
      <c r="F22" s="336">
        <v>6753</v>
      </c>
      <c r="G22" s="335">
        <v>15594</v>
      </c>
      <c r="H22" s="335">
        <v>15591</v>
      </c>
      <c r="I22" s="335">
        <v>15584</v>
      </c>
      <c r="J22" s="335">
        <v>15590</v>
      </c>
      <c r="K22" s="334">
        <v>15594</v>
      </c>
      <c r="L22" s="337">
        <f t="shared" si="0"/>
        <v>2.3071460275188636</v>
      </c>
      <c r="M22" s="337">
        <v>2.307043503995265</v>
      </c>
      <c r="N22" s="337">
        <v>2.3073734083506072</v>
      </c>
      <c r="O22" s="337">
        <v>2.307236939470179</v>
      </c>
      <c r="P22" s="338">
        <f t="shared" si="1"/>
        <v>2.3091959129275876</v>
      </c>
      <c r="Q22" s="333">
        <f t="shared" si="2"/>
        <v>19</v>
      </c>
      <c r="R22" s="329" t="s">
        <v>102</v>
      </c>
    </row>
    <row r="23" spans="1:18" ht="8.25" customHeight="1">
      <c r="A23" s="329" t="s">
        <v>68</v>
      </c>
      <c r="B23" s="335">
        <v>10384</v>
      </c>
      <c r="C23" s="335">
        <v>10379</v>
      </c>
      <c r="D23" s="335">
        <v>10375</v>
      </c>
      <c r="E23" s="335">
        <v>10370</v>
      </c>
      <c r="F23" s="336">
        <v>10368</v>
      </c>
      <c r="G23" s="335">
        <v>23795</v>
      </c>
      <c r="H23" s="335">
        <v>23844</v>
      </c>
      <c r="I23" s="335">
        <v>23905</v>
      </c>
      <c r="J23" s="335">
        <v>23917</v>
      </c>
      <c r="K23" s="334">
        <v>23969</v>
      </c>
      <c r="L23" s="337">
        <f t="shared" si="0"/>
        <v>2.2915061633281972</v>
      </c>
      <c r="M23" s="337">
        <v>2.2973311494363617</v>
      </c>
      <c r="N23" s="337">
        <v>2.304096385542169</v>
      </c>
      <c r="O23" s="337">
        <v>2.306364513018322</v>
      </c>
      <c r="P23" s="338">
        <f t="shared" si="1"/>
        <v>2.3118248456790123</v>
      </c>
      <c r="Q23" s="333">
        <f t="shared" si="2"/>
        <v>20</v>
      </c>
      <c r="R23" s="329" t="s">
        <v>68</v>
      </c>
    </row>
    <row r="24" spans="1:18" ht="8.25" customHeight="1">
      <c r="A24" s="329" t="s">
        <v>95</v>
      </c>
      <c r="B24" s="335">
        <v>79261</v>
      </c>
      <c r="C24" s="335">
        <v>79493</v>
      </c>
      <c r="D24" s="335">
        <v>79624</v>
      </c>
      <c r="E24" s="335">
        <v>79648</v>
      </c>
      <c r="F24" s="336">
        <v>79849</v>
      </c>
      <c r="G24" s="335">
        <v>188128</v>
      </c>
      <c r="H24" s="335">
        <v>189168</v>
      </c>
      <c r="I24" s="335">
        <v>190226</v>
      </c>
      <c r="J24" s="335">
        <v>190570</v>
      </c>
      <c r="K24" s="334">
        <v>191530</v>
      </c>
      <c r="L24" s="337">
        <f t="shared" si="0"/>
        <v>2.373525441263673</v>
      </c>
      <c r="M24" s="337">
        <v>2.3796812297938184</v>
      </c>
      <c r="N24" s="337">
        <v>2.3890535516929567</v>
      </c>
      <c r="O24" s="337">
        <v>2.3926526717557253</v>
      </c>
      <c r="P24" s="338">
        <f t="shared" si="1"/>
        <v>2.3986524565116656</v>
      </c>
      <c r="Q24" s="333">
        <f t="shared" si="2"/>
        <v>21</v>
      </c>
      <c r="R24" s="329" t="s">
        <v>95</v>
      </c>
    </row>
    <row r="25" spans="1:18" ht="8.25" customHeight="1">
      <c r="A25" s="329" t="s">
        <v>85</v>
      </c>
      <c r="B25" s="335">
        <v>5457</v>
      </c>
      <c r="C25" s="335">
        <v>5447</v>
      </c>
      <c r="D25" s="335">
        <v>5449</v>
      </c>
      <c r="E25" s="335">
        <v>5399</v>
      </c>
      <c r="F25" s="336">
        <v>5381</v>
      </c>
      <c r="G25" s="335">
        <v>13220</v>
      </c>
      <c r="H25" s="335">
        <v>13196</v>
      </c>
      <c r="I25" s="335">
        <v>13199</v>
      </c>
      <c r="J25" s="335">
        <v>13072</v>
      </c>
      <c r="K25" s="334">
        <v>13051</v>
      </c>
      <c r="L25" s="337">
        <f t="shared" si="0"/>
        <v>2.4225765072384093</v>
      </c>
      <c r="M25" s="337">
        <v>2.4226179548375253</v>
      </c>
      <c r="N25" s="337">
        <v>2.422279317305928</v>
      </c>
      <c r="O25" s="337">
        <v>2.4211891090942768</v>
      </c>
      <c r="P25" s="338">
        <f t="shared" si="1"/>
        <v>2.425385616056495</v>
      </c>
      <c r="Q25" s="333">
        <f t="shared" si="2"/>
        <v>22</v>
      </c>
      <c r="R25" s="329" t="s">
        <v>85</v>
      </c>
    </row>
    <row r="26" spans="1:18" ht="8.25" customHeight="1">
      <c r="A26" s="329" t="s">
        <v>89</v>
      </c>
      <c r="B26" s="335">
        <v>7590</v>
      </c>
      <c r="C26" s="335">
        <v>7574</v>
      </c>
      <c r="D26" s="335">
        <v>7552</v>
      </c>
      <c r="E26" s="335">
        <v>7532</v>
      </c>
      <c r="F26" s="336">
        <v>7532</v>
      </c>
      <c r="G26" s="335">
        <v>17624</v>
      </c>
      <c r="H26" s="335">
        <v>18203</v>
      </c>
      <c r="I26" s="335">
        <v>18267</v>
      </c>
      <c r="J26" s="335">
        <v>18239</v>
      </c>
      <c r="K26" s="334">
        <v>18279</v>
      </c>
      <c r="L26" s="337">
        <f t="shared" si="0"/>
        <v>2.3220026350461134</v>
      </c>
      <c r="M26" s="337">
        <v>2.403353578030103</v>
      </c>
      <c r="N26" s="337">
        <v>2.4188294491525424</v>
      </c>
      <c r="O26" s="337">
        <v>2.4215347849176845</v>
      </c>
      <c r="P26" s="338">
        <f t="shared" si="1"/>
        <v>2.4268454593733404</v>
      </c>
      <c r="Q26" s="333">
        <f t="shared" si="2"/>
        <v>23</v>
      </c>
      <c r="R26" s="329" t="s">
        <v>89</v>
      </c>
    </row>
    <row r="27" spans="1:18" ht="8.25" customHeight="1">
      <c r="A27" s="329" t="s">
        <v>65</v>
      </c>
      <c r="B27" s="335">
        <v>4955</v>
      </c>
      <c r="C27" s="335">
        <v>4955</v>
      </c>
      <c r="D27" s="335">
        <v>4951</v>
      </c>
      <c r="E27" s="335">
        <v>4957</v>
      </c>
      <c r="F27" s="336">
        <v>4959</v>
      </c>
      <c r="G27" s="335">
        <v>11887</v>
      </c>
      <c r="H27" s="335">
        <v>11952</v>
      </c>
      <c r="I27" s="335">
        <v>11990</v>
      </c>
      <c r="J27" s="335">
        <v>12041</v>
      </c>
      <c r="K27" s="334">
        <v>12083</v>
      </c>
      <c r="L27" s="337">
        <f t="shared" si="0"/>
        <v>2.3989909182643796</v>
      </c>
      <c r="M27" s="337">
        <v>2.412108980827447</v>
      </c>
      <c r="N27" s="337">
        <v>2.42173298323571</v>
      </c>
      <c r="O27" s="337">
        <v>2.4290901755093808</v>
      </c>
      <c r="P27" s="338">
        <f t="shared" si="1"/>
        <v>2.436579955636217</v>
      </c>
      <c r="Q27" s="333">
        <f t="shared" si="2"/>
        <v>24</v>
      </c>
      <c r="R27" s="329" t="s">
        <v>65</v>
      </c>
    </row>
    <row r="28" spans="1:18" ht="8.25" customHeight="1">
      <c r="A28" s="329" t="s">
        <v>84</v>
      </c>
      <c r="B28" s="335">
        <v>11416</v>
      </c>
      <c r="C28" s="335">
        <v>11399</v>
      </c>
      <c r="D28" s="335">
        <v>12009</v>
      </c>
      <c r="E28" s="335">
        <v>11990</v>
      </c>
      <c r="F28" s="336">
        <v>11994</v>
      </c>
      <c r="G28" s="335">
        <v>27133</v>
      </c>
      <c r="H28" s="335">
        <v>27939</v>
      </c>
      <c r="I28" s="335">
        <v>29273</v>
      </c>
      <c r="J28" s="335">
        <v>29291</v>
      </c>
      <c r="K28" s="334">
        <v>29308</v>
      </c>
      <c r="L28" s="337">
        <f t="shared" si="0"/>
        <v>2.3767519271198316</v>
      </c>
      <c r="M28" s="337">
        <v>2.451004474076673</v>
      </c>
      <c r="N28" s="337">
        <v>2.437588475310184</v>
      </c>
      <c r="O28" s="337">
        <v>2.442952460383653</v>
      </c>
      <c r="P28" s="338">
        <f t="shared" si="1"/>
        <v>2.4435551108887776</v>
      </c>
      <c r="Q28" s="333">
        <f t="shared" si="2"/>
        <v>25</v>
      </c>
      <c r="R28" s="329" t="s">
        <v>84</v>
      </c>
    </row>
    <row r="29" spans="1:18" ht="8.25" customHeight="1">
      <c r="A29" s="329" t="s">
        <v>88</v>
      </c>
      <c r="B29" s="335">
        <v>12270</v>
      </c>
      <c r="C29" s="335">
        <v>12266</v>
      </c>
      <c r="D29" s="335">
        <v>12280</v>
      </c>
      <c r="E29" s="335">
        <v>12285</v>
      </c>
      <c r="F29" s="336">
        <v>12287</v>
      </c>
      <c r="G29" s="335">
        <v>29210</v>
      </c>
      <c r="H29" s="335">
        <v>29493</v>
      </c>
      <c r="I29" s="335">
        <v>29863</v>
      </c>
      <c r="J29" s="335">
        <v>29936</v>
      </c>
      <c r="K29" s="334">
        <v>30061</v>
      </c>
      <c r="L29" s="337">
        <f t="shared" si="0"/>
        <v>2.380603096984515</v>
      </c>
      <c r="M29" s="337">
        <v>2.4044513288765694</v>
      </c>
      <c r="N29" s="337">
        <v>2.431840390879479</v>
      </c>
      <c r="O29" s="337">
        <v>2.436792836792837</v>
      </c>
      <c r="P29" s="338">
        <f t="shared" si="1"/>
        <v>2.4465695450476113</v>
      </c>
      <c r="Q29" s="333">
        <f t="shared" si="2"/>
        <v>26</v>
      </c>
      <c r="R29" s="329" t="s">
        <v>88</v>
      </c>
    </row>
    <row r="30" spans="1:18" ht="8.25" customHeight="1">
      <c r="A30" s="329" t="s">
        <v>75</v>
      </c>
      <c r="B30" s="335">
        <v>11928</v>
      </c>
      <c r="C30" s="335">
        <v>11918</v>
      </c>
      <c r="D30" s="335">
        <v>11833</v>
      </c>
      <c r="E30" s="335">
        <v>11871</v>
      </c>
      <c r="F30" s="336">
        <v>11926</v>
      </c>
      <c r="G30" s="335">
        <v>28962</v>
      </c>
      <c r="H30" s="335">
        <v>29060</v>
      </c>
      <c r="I30" s="335">
        <v>28987</v>
      </c>
      <c r="J30" s="335">
        <v>29086</v>
      </c>
      <c r="K30" s="334">
        <v>29240</v>
      </c>
      <c r="L30" s="337">
        <f t="shared" si="0"/>
        <v>2.4280684104627768</v>
      </c>
      <c r="M30" s="337">
        <v>2.438328578620574</v>
      </c>
      <c r="N30" s="337">
        <v>2.4496746387222177</v>
      </c>
      <c r="O30" s="337">
        <v>2.4501726897481255</v>
      </c>
      <c r="P30" s="338">
        <f t="shared" si="1"/>
        <v>2.4517860137514673</v>
      </c>
      <c r="Q30" s="333">
        <f t="shared" si="2"/>
        <v>27</v>
      </c>
      <c r="R30" s="329" t="s">
        <v>75</v>
      </c>
    </row>
    <row r="31" spans="1:18" ht="8.25" customHeight="1">
      <c r="A31" s="329" t="s">
        <v>77</v>
      </c>
      <c r="B31" s="335">
        <v>10653</v>
      </c>
      <c r="C31" s="335">
        <v>10676</v>
      </c>
      <c r="D31" s="335">
        <v>10887</v>
      </c>
      <c r="E31" s="335">
        <v>10896</v>
      </c>
      <c r="F31" s="336">
        <v>10970</v>
      </c>
      <c r="G31" s="335">
        <v>25529</v>
      </c>
      <c r="H31" s="335">
        <v>25800</v>
      </c>
      <c r="I31" s="335">
        <v>26397</v>
      </c>
      <c r="J31" s="335">
        <v>26756</v>
      </c>
      <c r="K31" s="334">
        <v>27310</v>
      </c>
      <c r="L31" s="337">
        <f t="shared" si="0"/>
        <v>2.3964141556369096</v>
      </c>
      <c r="M31" s="337">
        <v>2.416635443986512</v>
      </c>
      <c r="N31" s="337">
        <v>2.424634885643428</v>
      </c>
      <c r="O31" s="337">
        <v>2.4555800293685754</v>
      </c>
      <c r="P31" s="338">
        <f t="shared" si="1"/>
        <v>2.4895168641750227</v>
      </c>
      <c r="Q31" s="333">
        <f t="shared" si="2"/>
        <v>28</v>
      </c>
      <c r="R31" s="329" t="s">
        <v>77</v>
      </c>
    </row>
    <row r="32" spans="1:18" ht="8.25" customHeight="1">
      <c r="A32" s="329" t="s">
        <v>100</v>
      </c>
      <c r="B32" s="335">
        <v>11753</v>
      </c>
      <c r="C32" s="335">
        <v>11755</v>
      </c>
      <c r="D32" s="335">
        <v>11812</v>
      </c>
      <c r="E32" s="335">
        <v>11782</v>
      </c>
      <c r="F32" s="336">
        <v>11771</v>
      </c>
      <c r="G32" s="335">
        <v>28836</v>
      </c>
      <c r="H32" s="335">
        <v>28985</v>
      </c>
      <c r="I32" s="335">
        <v>29247</v>
      </c>
      <c r="J32" s="335">
        <v>29325</v>
      </c>
      <c r="K32" s="334">
        <v>29375</v>
      </c>
      <c r="L32" s="337">
        <f t="shared" si="0"/>
        <v>2.453501233727559</v>
      </c>
      <c r="M32" s="337">
        <v>2.4657592513823903</v>
      </c>
      <c r="N32" s="337">
        <v>2.4760413139180493</v>
      </c>
      <c r="O32" s="337">
        <v>2.488966219657104</v>
      </c>
      <c r="P32" s="338">
        <f t="shared" si="1"/>
        <v>2.4955398861609037</v>
      </c>
      <c r="Q32" s="333">
        <f t="shared" si="2"/>
        <v>29</v>
      </c>
      <c r="R32" s="329" t="s">
        <v>100</v>
      </c>
    </row>
    <row r="33" spans="1:18" ht="8.25" customHeight="1">
      <c r="A33" s="329" t="s">
        <v>58</v>
      </c>
      <c r="B33" s="335">
        <v>9086</v>
      </c>
      <c r="C33" s="335">
        <v>9100</v>
      </c>
      <c r="D33" s="335">
        <v>9113</v>
      </c>
      <c r="E33" s="335">
        <v>9106</v>
      </c>
      <c r="F33" s="336">
        <v>9110</v>
      </c>
      <c r="G33" s="335">
        <v>22694</v>
      </c>
      <c r="H33" s="335">
        <v>22762</v>
      </c>
      <c r="I33" s="335">
        <v>23051</v>
      </c>
      <c r="J33" s="335">
        <v>22942</v>
      </c>
      <c r="K33" s="334">
        <v>22993</v>
      </c>
      <c r="L33" s="337">
        <f t="shared" si="0"/>
        <v>2.4976887519260402</v>
      </c>
      <c r="M33" s="337">
        <v>2.5013186813186814</v>
      </c>
      <c r="N33" s="337">
        <v>2.529463403928454</v>
      </c>
      <c r="O33" s="337">
        <v>2.519437733362618</v>
      </c>
      <c r="P33" s="338">
        <f t="shared" si="1"/>
        <v>2.5239297475301865</v>
      </c>
      <c r="Q33" s="333">
        <f t="shared" si="2"/>
        <v>30</v>
      </c>
      <c r="R33" s="329" t="s">
        <v>58</v>
      </c>
    </row>
    <row r="34" spans="1:18" ht="8.25" customHeight="1">
      <c r="A34" s="329" t="s">
        <v>86</v>
      </c>
      <c r="B34" s="335">
        <v>15026</v>
      </c>
      <c r="C34" s="335">
        <v>15033</v>
      </c>
      <c r="D34" s="335">
        <v>15033</v>
      </c>
      <c r="E34" s="335">
        <v>15033</v>
      </c>
      <c r="F34" s="336">
        <v>15549</v>
      </c>
      <c r="G34" s="335">
        <v>38057</v>
      </c>
      <c r="H34" s="335">
        <v>38086</v>
      </c>
      <c r="I34" s="335">
        <v>38084</v>
      </c>
      <c r="J34" s="335">
        <v>38084</v>
      </c>
      <c r="K34" s="334">
        <v>39267</v>
      </c>
      <c r="L34" s="337">
        <f t="shared" si="0"/>
        <v>2.532743245041927</v>
      </c>
      <c r="M34" s="337">
        <v>2.5334929821060332</v>
      </c>
      <c r="N34" s="337">
        <v>2.5333599414621166</v>
      </c>
      <c r="O34" s="337">
        <v>2.5333599414621166</v>
      </c>
      <c r="P34" s="338">
        <f t="shared" si="1"/>
        <v>2.5253714065213195</v>
      </c>
      <c r="Q34" s="333">
        <f t="shared" si="2"/>
        <v>31</v>
      </c>
      <c r="R34" s="329" t="s">
        <v>86</v>
      </c>
    </row>
    <row r="35" spans="1:18" ht="8.25" customHeight="1">
      <c r="A35" s="329" t="s">
        <v>67</v>
      </c>
      <c r="B35" s="335">
        <v>11215</v>
      </c>
      <c r="C35" s="335">
        <v>11186</v>
      </c>
      <c r="D35" s="335">
        <v>11186</v>
      </c>
      <c r="E35" s="335">
        <v>11183</v>
      </c>
      <c r="F35" s="336">
        <v>11183</v>
      </c>
      <c r="G35" s="335">
        <v>28238</v>
      </c>
      <c r="H35" s="335">
        <v>28279</v>
      </c>
      <c r="I35" s="335">
        <v>28315</v>
      </c>
      <c r="J35" s="335">
        <v>28317</v>
      </c>
      <c r="K35" s="334">
        <v>28340</v>
      </c>
      <c r="L35" s="337">
        <f t="shared" si="0"/>
        <v>2.5178778421756576</v>
      </c>
      <c r="M35" s="337">
        <v>2.528070802789201</v>
      </c>
      <c r="N35" s="337">
        <v>2.5312891113892366</v>
      </c>
      <c r="O35" s="337">
        <v>2.5321470088527227</v>
      </c>
      <c r="P35" s="338">
        <f t="shared" si="1"/>
        <v>2.5342037020477512</v>
      </c>
      <c r="Q35" s="333">
        <f t="shared" si="2"/>
        <v>32</v>
      </c>
      <c r="R35" s="329" t="s">
        <v>67</v>
      </c>
    </row>
    <row r="36" spans="1:18" ht="8.25" customHeight="1">
      <c r="A36" s="329" t="s">
        <v>87</v>
      </c>
      <c r="B36" s="335">
        <v>19290</v>
      </c>
      <c r="C36" s="335">
        <v>19301</v>
      </c>
      <c r="D36" s="335">
        <v>19307</v>
      </c>
      <c r="E36" s="335">
        <v>19292</v>
      </c>
      <c r="F36" s="336">
        <v>19266</v>
      </c>
      <c r="G36" s="335">
        <v>48371</v>
      </c>
      <c r="H36" s="335">
        <v>48550</v>
      </c>
      <c r="I36" s="335">
        <v>48767</v>
      </c>
      <c r="J36" s="335">
        <v>48857</v>
      </c>
      <c r="K36" s="334">
        <v>48888</v>
      </c>
      <c r="L36" s="337">
        <f aca="true" t="shared" si="3" ref="L36:L53">G36/B36</f>
        <v>2.5075686884396062</v>
      </c>
      <c r="M36" s="337">
        <v>2.5154137091342417</v>
      </c>
      <c r="N36" s="337">
        <v>2.5258714455896825</v>
      </c>
      <c r="O36" s="337">
        <v>2.532500518349575</v>
      </c>
      <c r="P36" s="338">
        <f aca="true" t="shared" si="4" ref="P36:P53">K36/F36</f>
        <v>2.5375272500778574</v>
      </c>
      <c r="Q36" s="333">
        <f aca="true" t="shared" si="5" ref="Q36:Q53">RANK(P36,P$4:P$53,1)</f>
        <v>33</v>
      </c>
      <c r="R36" s="329" t="s">
        <v>87</v>
      </c>
    </row>
    <row r="37" spans="1:18" ht="8.25" customHeight="1">
      <c r="A37" s="329" t="s">
        <v>54</v>
      </c>
      <c r="B37" s="335">
        <v>10892</v>
      </c>
      <c r="C37" s="335">
        <v>10893</v>
      </c>
      <c r="D37" s="335">
        <v>11580</v>
      </c>
      <c r="E37" s="335">
        <v>10955</v>
      </c>
      <c r="F37" s="336">
        <v>10978</v>
      </c>
      <c r="G37" s="335">
        <v>27629</v>
      </c>
      <c r="H37" s="335">
        <v>27760</v>
      </c>
      <c r="I37" s="335">
        <v>29240</v>
      </c>
      <c r="J37" s="335">
        <v>28067</v>
      </c>
      <c r="K37" s="334">
        <v>28156</v>
      </c>
      <c r="L37" s="337">
        <f t="shared" si="3"/>
        <v>2.5366323907455013</v>
      </c>
      <c r="M37" s="337">
        <v>2.548425594418434</v>
      </c>
      <c r="N37" s="337">
        <v>2.5250431778929188</v>
      </c>
      <c r="O37" s="337">
        <v>2.562026471930625</v>
      </c>
      <c r="P37" s="338">
        <f t="shared" si="4"/>
        <v>2.564765895427218</v>
      </c>
      <c r="Q37" s="333">
        <f t="shared" si="5"/>
        <v>34</v>
      </c>
      <c r="R37" s="329" t="s">
        <v>54</v>
      </c>
    </row>
    <row r="38" spans="1:18" ht="8.25" customHeight="1">
      <c r="A38" s="329" t="s">
        <v>64</v>
      </c>
      <c r="B38" s="335">
        <v>10243</v>
      </c>
      <c r="C38" s="335">
        <v>10255</v>
      </c>
      <c r="D38" s="335">
        <v>8881</v>
      </c>
      <c r="E38" s="335">
        <v>8895</v>
      </c>
      <c r="F38" s="336">
        <v>8909</v>
      </c>
      <c r="G38" s="335">
        <v>25065</v>
      </c>
      <c r="H38" s="335">
        <v>25305</v>
      </c>
      <c r="I38" s="335">
        <v>22673</v>
      </c>
      <c r="J38" s="335">
        <v>22837</v>
      </c>
      <c r="K38" s="334">
        <v>22970</v>
      </c>
      <c r="L38" s="337">
        <f t="shared" si="3"/>
        <v>2.4470370008786486</v>
      </c>
      <c r="M38" s="337">
        <v>2.467576791808874</v>
      </c>
      <c r="N38" s="337">
        <v>2.552978268213039</v>
      </c>
      <c r="O38" s="337">
        <v>2.5673974142776843</v>
      </c>
      <c r="P38" s="338">
        <f t="shared" si="4"/>
        <v>2.5782916152205635</v>
      </c>
      <c r="Q38" s="333">
        <f t="shared" si="5"/>
        <v>35</v>
      </c>
      <c r="R38" s="329" t="s">
        <v>64</v>
      </c>
    </row>
    <row r="39" spans="1:18" ht="8.25" customHeight="1">
      <c r="A39" s="329" t="s">
        <v>63</v>
      </c>
      <c r="B39" s="335">
        <v>944</v>
      </c>
      <c r="C39" s="335">
        <v>933</v>
      </c>
      <c r="D39" s="335">
        <v>940</v>
      </c>
      <c r="E39" s="335">
        <v>928</v>
      </c>
      <c r="F39" s="336">
        <v>928</v>
      </c>
      <c r="G39" s="335">
        <v>2389</v>
      </c>
      <c r="H39" s="335">
        <v>2390</v>
      </c>
      <c r="I39" s="335">
        <v>2432</v>
      </c>
      <c r="J39" s="335">
        <v>2415</v>
      </c>
      <c r="K39" s="334">
        <v>2409</v>
      </c>
      <c r="L39" s="337">
        <f t="shared" si="3"/>
        <v>2.530720338983051</v>
      </c>
      <c r="M39" s="337">
        <v>2.5616291532690245</v>
      </c>
      <c r="N39" s="337">
        <v>2.5872340425531917</v>
      </c>
      <c r="O39" s="337">
        <v>2.6023706896551726</v>
      </c>
      <c r="P39" s="338">
        <f t="shared" si="4"/>
        <v>2.595905172413793</v>
      </c>
      <c r="Q39" s="333">
        <f t="shared" si="5"/>
        <v>36</v>
      </c>
      <c r="R39" s="329" t="s">
        <v>63</v>
      </c>
    </row>
    <row r="40" spans="1:18" ht="8.25" customHeight="1">
      <c r="A40" s="329" t="s">
        <v>96</v>
      </c>
      <c r="B40" s="335">
        <v>5835</v>
      </c>
      <c r="C40" s="335">
        <v>5853</v>
      </c>
      <c r="D40" s="335">
        <v>5858</v>
      </c>
      <c r="E40" s="335">
        <v>5858</v>
      </c>
      <c r="F40" s="336">
        <v>5848</v>
      </c>
      <c r="G40" s="335">
        <v>15079</v>
      </c>
      <c r="H40" s="335">
        <v>15178</v>
      </c>
      <c r="I40" s="335">
        <v>15260</v>
      </c>
      <c r="J40" s="335">
        <v>15260</v>
      </c>
      <c r="K40" s="334">
        <v>15237</v>
      </c>
      <c r="L40" s="337">
        <f t="shared" si="3"/>
        <v>2.5842330762639247</v>
      </c>
      <c r="M40" s="337">
        <v>2.5932000683410217</v>
      </c>
      <c r="N40" s="337">
        <v>2.604984636394674</v>
      </c>
      <c r="O40" s="337">
        <v>2.604984636394674</v>
      </c>
      <c r="P40" s="338">
        <f t="shared" si="4"/>
        <v>2.6055061559507524</v>
      </c>
      <c r="Q40" s="333">
        <f t="shared" si="5"/>
        <v>37</v>
      </c>
      <c r="R40" s="329" t="s">
        <v>96</v>
      </c>
    </row>
    <row r="41" spans="1:18" ht="8.25" customHeight="1">
      <c r="A41" s="329" t="s">
        <v>94</v>
      </c>
      <c r="B41" s="335">
        <v>13790</v>
      </c>
      <c r="C41" s="335">
        <v>13797</v>
      </c>
      <c r="D41" s="335">
        <v>13809</v>
      </c>
      <c r="E41" s="335">
        <v>13817</v>
      </c>
      <c r="F41" s="336">
        <v>13836</v>
      </c>
      <c r="G41" s="335">
        <v>34984</v>
      </c>
      <c r="H41" s="335">
        <v>35287</v>
      </c>
      <c r="I41" s="335">
        <v>35720</v>
      </c>
      <c r="J41" s="335">
        <v>35941</v>
      </c>
      <c r="K41" s="334">
        <v>36110</v>
      </c>
      <c r="L41" s="337">
        <f t="shared" si="3"/>
        <v>2.5369108049311095</v>
      </c>
      <c r="M41" s="337">
        <v>2.5575849822425165</v>
      </c>
      <c r="N41" s="337">
        <v>2.586718806575422</v>
      </c>
      <c r="O41" s="337">
        <v>2.601215893464573</v>
      </c>
      <c r="P41" s="338">
        <f t="shared" si="4"/>
        <v>2.6098583405608555</v>
      </c>
      <c r="Q41" s="333">
        <f t="shared" si="5"/>
        <v>38</v>
      </c>
      <c r="R41" s="329" t="s">
        <v>94</v>
      </c>
    </row>
    <row r="42" spans="1:18" ht="8.25" customHeight="1">
      <c r="A42" s="329" t="s">
        <v>66</v>
      </c>
      <c r="B42" s="335">
        <v>16298</v>
      </c>
      <c r="C42" s="335">
        <v>16188</v>
      </c>
      <c r="D42" s="335">
        <v>16123</v>
      </c>
      <c r="E42" s="335">
        <v>16103</v>
      </c>
      <c r="F42" s="336">
        <v>16083</v>
      </c>
      <c r="G42" s="335">
        <v>41765</v>
      </c>
      <c r="H42" s="335">
        <v>41802</v>
      </c>
      <c r="I42" s="335">
        <v>41823</v>
      </c>
      <c r="J42" s="335">
        <v>41833</v>
      </c>
      <c r="K42" s="334">
        <v>41990</v>
      </c>
      <c r="L42" s="337">
        <f t="shared" si="3"/>
        <v>2.5625843661798995</v>
      </c>
      <c r="M42" s="337">
        <v>2.5822831727205338</v>
      </c>
      <c r="N42" s="337">
        <v>2.593996154561806</v>
      </c>
      <c r="O42" s="337">
        <v>2.5978389120039744</v>
      </c>
      <c r="P42" s="338">
        <f t="shared" si="4"/>
        <v>2.6108313125660634</v>
      </c>
      <c r="Q42" s="333">
        <f t="shared" si="5"/>
        <v>39</v>
      </c>
      <c r="R42" s="329" t="s">
        <v>66</v>
      </c>
    </row>
    <row r="43" spans="1:18" ht="8.25" customHeight="1">
      <c r="A43" s="329" t="s">
        <v>99</v>
      </c>
      <c r="B43" s="335">
        <v>7046</v>
      </c>
      <c r="C43" s="335">
        <v>7053</v>
      </c>
      <c r="D43" s="335">
        <v>7046</v>
      </c>
      <c r="E43" s="335">
        <v>7045</v>
      </c>
      <c r="F43" s="336">
        <v>7043</v>
      </c>
      <c r="G43" s="335">
        <v>18216</v>
      </c>
      <c r="H43" s="335">
        <v>18287</v>
      </c>
      <c r="I43" s="335">
        <v>18308</v>
      </c>
      <c r="J43" s="335">
        <v>18367</v>
      </c>
      <c r="K43" s="334">
        <v>18396</v>
      </c>
      <c r="L43" s="337">
        <f t="shared" si="3"/>
        <v>2.5852966221969913</v>
      </c>
      <c r="M43" s="337">
        <v>2.592797391181058</v>
      </c>
      <c r="N43" s="337">
        <v>2.5983536758444505</v>
      </c>
      <c r="O43" s="337">
        <v>2.607097232079489</v>
      </c>
      <c r="P43" s="338">
        <f t="shared" si="4"/>
        <v>2.611955132755928</v>
      </c>
      <c r="Q43" s="333">
        <f t="shared" si="5"/>
        <v>40</v>
      </c>
      <c r="R43" s="329" t="s">
        <v>99</v>
      </c>
    </row>
    <row r="44" spans="1:18" ht="8.25" customHeight="1">
      <c r="A44" s="329" t="s">
        <v>59</v>
      </c>
      <c r="B44" s="335">
        <v>3718</v>
      </c>
      <c r="C44" s="335">
        <v>3718</v>
      </c>
      <c r="D44" s="335">
        <v>3718</v>
      </c>
      <c r="E44" s="335">
        <v>3717</v>
      </c>
      <c r="F44" s="336">
        <v>3716</v>
      </c>
      <c r="G44" s="335">
        <v>9773</v>
      </c>
      <c r="H44" s="335">
        <v>9777</v>
      </c>
      <c r="I44" s="335">
        <v>9777</v>
      </c>
      <c r="J44" s="335">
        <v>9777</v>
      </c>
      <c r="K44" s="334">
        <v>9782</v>
      </c>
      <c r="L44" s="337">
        <f t="shared" si="3"/>
        <v>2.628563743948359</v>
      </c>
      <c r="M44" s="337">
        <v>2.629639591178053</v>
      </c>
      <c r="N44" s="337">
        <v>2.629639591178053</v>
      </c>
      <c r="O44" s="337">
        <v>2.6303470540758678</v>
      </c>
      <c r="P44" s="338">
        <f t="shared" si="4"/>
        <v>2.632400430570506</v>
      </c>
      <c r="Q44" s="333">
        <f t="shared" si="5"/>
        <v>41</v>
      </c>
      <c r="R44" s="329" t="s">
        <v>59</v>
      </c>
    </row>
    <row r="45" spans="1:18" ht="8.25" customHeight="1">
      <c r="A45" s="329" t="s">
        <v>91</v>
      </c>
      <c r="B45" s="335">
        <v>1169</v>
      </c>
      <c r="C45" s="335">
        <v>1114</v>
      </c>
      <c r="D45" s="335">
        <v>1103</v>
      </c>
      <c r="E45" s="335">
        <v>1102</v>
      </c>
      <c r="F45" s="336">
        <v>1104</v>
      </c>
      <c r="G45" s="335">
        <v>3033</v>
      </c>
      <c r="H45" s="335">
        <v>2923</v>
      </c>
      <c r="I45" s="335">
        <v>2901</v>
      </c>
      <c r="J45" s="335">
        <v>2898</v>
      </c>
      <c r="K45" s="334">
        <v>2908</v>
      </c>
      <c r="L45" s="337">
        <f t="shared" si="3"/>
        <v>2.594525235243798</v>
      </c>
      <c r="M45" s="337">
        <v>2.6238779174147218</v>
      </c>
      <c r="N45" s="337">
        <v>2.630099728014506</v>
      </c>
      <c r="O45" s="337">
        <v>2.629764065335753</v>
      </c>
      <c r="P45" s="338">
        <f t="shared" si="4"/>
        <v>2.6340579710144927</v>
      </c>
      <c r="Q45" s="333">
        <f t="shared" si="5"/>
        <v>42</v>
      </c>
      <c r="R45" s="329" t="s">
        <v>91</v>
      </c>
    </row>
    <row r="46" spans="1:18" ht="8.25" customHeight="1">
      <c r="A46" s="329" t="s">
        <v>62</v>
      </c>
      <c r="B46" s="335">
        <v>17837</v>
      </c>
      <c r="C46" s="335">
        <v>17864</v>
      </c>
      <c r="D46" s="335">
        <v>17943</v>
      </c>
      <c r="E46" s="335">
        <v>17930</v>
      </c>
      <c r="F46" s="336">
        <v>17910</v>
      </c>
      <c r="G46" s="335">
        <v>45840</v>
      </c>
      <c r="H46" s="335">
        <v>46603</v>
      </c>
      <c r="I46" s="335">
        <v>46785</v>
      </c>
      <c r="J46" s="335">
        <v>47003</v>
      </c>
      <c r="K46" s="334">
        <v>47192</v>
      </c>
      <c r="L46" s="337">
        <f t="shared" si="3"/>
        <v>2.569938891069126</v>
      </c>
      <c r="M46" s="337">
        <v>2.6087662337662336</v>
      </c>
      <c r="N46" s="337">
        <v>2.6074235077746195</v>
      </c>
      <c r="O46" s="337">
        <v>2.621472392638037</v>
      </c>
      <c r="P46" s="338">
        <f t="shared" si="4"/>
        <v>2.6349525404801786</v>
      </c>
      <c r="Q46" s="333">
        <f t="shared" si="5"/>
        <v>43</v>
      </c>
      <c r="R46" s="329" t="s">
        <v>62</v>
      </c>
    </row>
    <row r="47" spans="1:18" ht="8.25" customHeight="1">
      <c r="A47" s="329" t="s">
        <v>56</v>
      </c>
      <c r="B47" s="335">
        <v>6611</v>
      </c>
      <c r="C47" s="335">
        <v>6785</v>
      </c>
      <c r="D47" s="335">
        <v>6816</v>
      </c>
      <c r="E47" s="335">
        <v>6800</v>
      </c>
      <c r="F47" s="336">
        <v>6813</v>
      </c>
      <c r="G47" s="335">
        <v>17407</v>
      </c>
      <c r="H47" s="335">
        <v>18067</v>
      </c>
      <c r="I47" s="335">
        <v>18449</v>
      </c>
      <c r="J47" s="335">
        <v>18503</v>
      </c>
      <c r="K47" s="334">
        <v>18737</v>
      </c>
      <c r="L47" s="337">
        <f t="shared" si="3"/>
        <v>2.6330358493420056</v>
      </c>
      <c r="M47" s="337">
        <v>2.662785556374355</v>
      </c>
      <c r="N47" s="337">
        <v>2.706719483568075</v>
      </c>
      <c r="O47" s="337">
        <v>2.721029411764706</v>
      </c>
      <c r="P47" s="338">
        <f t="shared" si="4"/>
        <v>2.7501834727726404</v>
      </c>
      <c r="Q47" s="333">
        <f t="shared" si="5"/>
        <v>44</v>
      </c>
      <c r="R47" s="329" t="s">
        <v>56</v>
      </c>
    </row>
    <row r="48" spans="1:18" ht="8.25" customHeight="1">
      <c r="A48" s="329" t="s">
        <v>74</v>
      </c>
      <c r="B48" s="335">
        <v>9713</v>
      </c>
      <c r="C48" s="335">
        <v>9711</v>
      </c>
      <c r="D48" s="335">
        <v>9720</v>
      </c>
      <c r="E48" s="335">
        <v>9698</v>
      </c>
      <c r="F48" s="336">
        <v>9696</v>
      </c>
      <c r="G48" s="335">
        <v>27346</v>
      </c>
      <c r="H48" s="335">
        <v>27456</v>
      </c>
      <c r="I48" s="335">
        <v>27578</v>
      </c>
      <c r="J48" s="335">
        <v>27567</v>
      </c>
      <c r="K48" s="334">
        <v>27545</v>
      </c>
      <c r="L48" s="337">
        <f t="shared" si="3"/>
        <v>2.815402038505096</v>
      </c>
      <c r="M48" s="337">
        <v>2.8273092369477912</v>
      </c>
      <c r="N48" s="337">
        <v>2.8372427983539095</v>
      </c>
      <c r="O48" s="337">
        <v>2.842544854609198</v>
      </c>
      <c r="P48" s="338">
        <f t="shared" si="4"/>
        <v>2.840862211221122</v>
      </c>
      <c r="Q48" s="333">
        <f t="shared" si="5"/>
        <v>45</v>
      </c>
      <c r="R48" s="329" t="s">
        <v>74</v>
      </c>
    </row>
    <row r="49" spans="1:18" ht="8.25" customHeight="1">
      <c r="A49" s="329" t="s">
        <v>72</v>
      </c>
      <c r="B49" s="335">
        <v>5130</v>
      </c>
      <c r="C49" s="335">
        <v>5131</v>
      </c>
      <c r="D49" s="335">
        <v>5136</v>
      </c>
      <c r="E49" s="335">
        <v>5140</v>
      </c>
      <c r="F49" s="336">
        <v>5150</v>
      </c>
      <c r="G49" s="335">
        <v>14553</v>
      </c>
      <c r="H49" s="335">
        <v>14596</v>
      </c>
      <c r="I49" s="335">
        <v>14624</v>
      </c>
      <c r="J49" s="335">
        <v>14621</v>
      </c>
      <c r="K49" s="334">
        <v>14657</v>
      </c>
      <c r="L49" s="337">
        <f t="shared" si="3"/>
        <v>2.836842105263158</v>
      </c>
      <c r="M49" s="337">
        <v>2.8446696550380044</v>
      </c>
      <c r="N49" s="337">
        <v>2.8473520249221185</v>
      </c>
      <c r="O49" s="337">
        <v>2.8445525291828795</v>
      </c>
      <c r="P49" s="338">
        <f t="shared" si="4"/>
        <v>2.8460194174757283</v>
      </c>
      <c r="Q49" s="333">
        <f t="shared" si="5"/>
        <v>46</v>
      </c>
      <c r="R49" s="329" t="s">
        <v>72</v>
      </c>
    </row>
    <row r="50" spans="1:18" ht="8.25" customHeight="1">
      <c r="A50" s="329" t="s">
        <v>71</v>
      </c>
      <c r="B50" s="335">
        <v>2848</v>
      </c>
      <c r="C50" s="335">
        <v>2843</v>
      </c>
      <c r="D50" s="335">
        <v>2841</v>
      </c>
      <c r="E50" s="335">
        <v>2849</v>
      </c>
      <c r="F50" s="336">
        <v>2830</v>
      </c>
      <c r="G50" s="335">
        <v>8678</v>
      </c>
      <c r="H50" s="335">
        <v>8665</v>
      </c>
      <c r="I50" s="335">
        <v>8713</v>
      </c>
      <c r="J50" s="335">
        <v>8756</v>
      </c>
      <c r="K50" s="334">
        <v>8638</v>
      </c>
      <c r="L50" s="337">
        <f t="shared" si="3"/>
        <v>3.047050561797753</v>
      </c>
      <c r="M50" s="337">
        <v>3.047836792120999</v>
      </c>
      <c r="N50" s="337">
        <v>3.066877859908483</v>
      </c>
      <c r="O50" s="337">
        <v>3.0733590733590734</v>
      </c>
      <c r="P50" s="338">
        <f t="shared" si="4"/>
        <v>3.052296819787986</v>
      </c>
      <c r="Q50" s="333">
        <f t="shared" si="5"/>
        <v>47</v>
      </c>
      <c r="R50" s="329" t="s">
        <v>71</v>
      </c>
    </row>
    <row r="51" spans="1:18" ht="8.25" customHeight="1">
      <c r="A51" s="329" t="s">
        <v>57</v>
      </c>
      <c r="B51" s="335">
        <v>15180</v>
      </c>
      <c r="C51" s="335">
        <v>15282</v>
      </c>
      <c r="D51" s="335">
        <v>15209</v>
      </c>
      <c r="E51" s="335">
        <v>15213</v>
      </c>
      <c r="F51" s="336">
        <v>15234</v>
      </c>
      <c r="G51" s="335">
        <v>49463</v>
      </c>
      <c r="H51" s="335">
        <v>50451</v>
      </c>
      <c r="I51" s="335">
        <v>50522</v>
      </c>
      <c r="J51" s="335">
        <v>50559</v>
      </c>
      <c r="K51" s="334">
        <v>50594</v>
      </c>
      <c r="L51" s="337">
        <f t="shared" si="3"/>
        <v>3.258432147562582</v>
      </c>
      <c r="M51" s="337">
        <v>3.301334903808402</v>
      </c>
      <c r="N51" s="337">
        <v>3.3218489052534683</v>
      </c>
      <c r="O51" s="337">
        <v>3.3234076119108655</v>
      </c>
      <c r="P51" s="338">
        <f t="shared" si="4"/>
        <v>3.3211238020217935</v>
      </c>
      <c r="Q51" s="333">
        <f t="shared" si="5"/>
        <v>48</v>
      </c>
      <c r="R51" s="329" t="s">
        <v>57</v>
      </c>
    </row>
    <row r="52" spans="1:18" ht="8.25" customHeight="1">
      <c r="A52" s="329" t="s">
        <v>61</v>
      </c>
      <c r="B52" s="335">
        <v>11961</v>
      </c>
      <c r="C52" s="335">
        <v>12059</v>
      </c>
      <c r="D52" s="335">
        <v>12047</v>
      </c>
      <c r="E52" s="335">
        <v>12040</v>
      </c>
      <c r="F52" s="336">
        <v>12069</v>
      </c>
      <c r="G52" s="335">
        <v>39808</v>
      </c>
      <c r="H52" s="335">
        <v>40604</v>
      </c>
      <c r="I52" s="335">
        <v>41266</v>
      </c>
      <c r="J52" s="335">
        <v>41477</v>
      </c>
      <c r="K52" s="334">
        <v>41914</v>
      </c>
      <c r="L52" s="337">
        <f t="shared" si="3"/>
        <v>3.328149820249143</v>
      </c>
      <c r="M52" s="337">
        <v>3.3671117008043785</v>
      </c>
      <c r="N52" s="337">
        <v>3.425417116294513</v>
      </c>
      <c r="O52" s="337">
        <v>3.444933554817276</v>
      </c>
      <c r="P52" s="338">
        <f t="shared" si="4"/>
        <v>3.4728643632446765</v>
      </c>
      <c r="Q52" s="333">
        <f t="shared" si="5"/>
        <v>49</v>
      </c>
      <c r="R52" s="329" t="s">
        <v>61</v>
      </c>
    </row>
    <row r="53" spans="1:18" ht="8.25" customHeight="1">
      <c r="A53" s="329" t="s">
        <v>83</v>
      </c>
      <c r="B53" s="335">
        <v>2308</v>
      </c>
      <c r="C53" s="335">
        <v>2311</v>
      </c>
      <c r="D53" s="335">
        <v>2318</v>
      </c>
      <c r="E53" s="335">
        <v>2321</v>
      </c>
      <c r="F53" s="336">
        <v>2326</v>
      </c>
      <c r="G53" s="335">
        <v>8366</v>
      </c>
      <c r="H53" s="335">
        <v>8497</v>
      </c>
      <c r="I53" s="335">
        <v>8441</v>
      </c>
      <c r="J53" s="335">
        <v>8486</v>
      </c>
      <c r="K53" s="334">
        <v>8506</v>
      </c>
      <c r="L53" s="337">
        <f t="shared" si="3"/>
        <v>3.6247833622183707</v>
      </c>
      <c r="M53" s="337">
        <v>3.6767633059281697</v>
      </c>
      <c r="N53" s="337">
        <v>3.6415012942191542</v>
      </c>
      <c r="O53" s="337">
        <v>3.6561826798793624</v>
      </c>
      <c r="P53" s="338">
        <f t="shared" si="4"/>
        <v>3.656921754084265</v>
      </c>
      <c r="Q53" s="333">
        <f t="shared" si="5"/>
        <v>50</v>
      </c>
      <c r="R53" s="329" t="s">
        <v>83</v>
      </c>
    </row>
    <row r="54" spans="1:18" ht="8.25" customHeight="1">
      <c r="A54" s="329" t="s">
        <v>52</v>
      </c>
      <c r="B54" s="329">
        <f>SUM(B4:B53)</f>
        <v>770623</v>
      </c>
      <c r="C54" s="329">
        <v>771862</v>
      </c>
      <c r="D54" s="329">
        <v>773295</v>
      </c>
      <c r="E54" s="329">
        <v>775860</v>
      </c>
      <c r="F54" s="336">
        <v>777682</v>
      </c>
      <c r="G54" s="329">
        <f>SUM(G4:G53)</f>
        <v>1809215</v>
      </c>
      <c r="H54" s="329">
        <v>1818597</v>
      </c>
      <c r="I54" s="329">
        <v>1830855</v>
      </c>
      <c r="J54" s="329">
        <v>1838803</v>
      </c>
      <c r="K54" s="334">
        <v>1846481</v>
      </c>
      <c r="L54" s="339" t="s">
        <v>140</v>
      </c>
      <c r="M54" s="339" t="s">
        <v>140</v>
      </c>
      <c r="N54" s="339"/>
      <c r="O54" s="339"/>
      <c r="P54" s="338"/>
      <c r="Q54" s="333"/>
      <c r="R54" s="329" t="s">
        <v>140</v>
      </c>
    </row>
    <row r="55" spans="1:18" ht="8.25" customHeight="1">
      <c r="A55" s="329" t="s">
        <v>150</v>
      </c>
      <c r="B55" s="329">
        <f>B54/50</f>
        <v>15412.46</v>
      </c>
      <c r="C55" s="329">
        <f aca="true" t="shared" si="6" ref="C55:K55">C54/50</f>
        <v>15437.24</v>
      </c>
      <c r="D55" s="329">
        <f t="shared" si="6"/>
        <v>15465.9</v>
      </c>
      <c r="E55" s="329">
        <f>E54/50</f>
        <v>15517.2</v>
      </c>
      <c r="F55" s="334">
        <f>F54/50</f>
        <v>15553.64</v>
      </c>
      <c r="G55" s="329">
        <f t="shared" si="6"/>
        <v>36184.3</v>
      </c>
      <c r="H55" s="329">
        <f t="shared" si="6"/>
        <v>36371.94</v>
      </c>
      <c r="I55" s="329">
        <f t="shared" si="6"/>
        <v>36617.1</v>
      </c>
      <c r="J55" s="340">
        <f t="shared" si="6"/>
        <v>36776.06</v>
      </c>
      <c r="K55" s="341">
        <f t="shared" si="6"/>
        <v>36929.62</v>
      </c>
      <c r="L55" s="339">
        <f>G55/B55</f>
        <v>2.3477303428524716</v>
      </c>
      <c r="M55" s="339">
        <v>2.36</v>
      </c>
      <c r="N55" s="339">
        <v>2.3676022733885516</v>
      </c>
      <c r="O55" s="339">
        <v>2.370019075606424</v>
      </c>
      <c r="P55" s="338">
        <f>K55/F55</f>
        <v>2.3743393829354416</v>
      </c>
      <c r="Q55" s="333"/>
      <c r="R55" s="329" t="s">
        <v>140</v>
      </c>
    </row>
    <row r="56" ht="8.25" customHeight="1">
      <c r="A56" s="1150" t="s">
        <v>321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K12" sqref="K12"/>
    </sheetView>
  </sheetViews>
  <sheetFormatPr defaultColWidth="9.140625" defaultRowHeight="8.25" customHeight="1"/>
  <cols>
    <col min="1" max="1" width="12.00390625" style="267" customWidth="1"/>
    <col min="2" max="7" width="8.7109375" style="267" customWidth="1"/>
    <col min="8" max="11" width="8.7109375" style="316" customWidth="1"/>
    <col min="12" max="12" width="6.57421875" style="317" customWidth="1"/>
    <col min="13" max="13" width="8.7109375" style="267" customWidth="1"/>
    <col min="14" max="16384" width="8.57421875" style="267" customWidth="1"/>
  </cols>
  <sheetData>
    <row r="1" spans="1:15" s="307" customFormat="1" ht="8.25" customHeight="1">
      <c r="A1" s="324" t="s">
        <v>281</v>
      </c>
      <c r="B1" s="325"/>
      <c r="C1" s="326"/>
      <c r="D1" s="326"/>
      <c r="E1" s="326"/>
      <c r="F1" s="326"/>
      <c r="G1" s="326"/>
      <c r="H1" s="326"/>
      <c r="I1" s="260"/>
      <c r="J1" s="260"/>
      <c r="K1" s="260"/>
      <c r="L1" s="326"/>
      <c r="M1" s="326"/>
      <c r="N1" s="327"/>
      <c r="O1" s="328"/>
    </row>
    <row r="2" spans="1:13" ht="8.25" customHeight="1" thickBot="1">
      <c r="A2" s="261" t="s">
        <v>143</v>
      </c>
      <c r="B2" s="262">
        <v>1984</v>
      </c>
      <c r="C2" s="263">
        <v>1990</v>
      </c>
      <c r="D2" s="262">
        <v>1995</v>
      </c>
      <c r="E2" s="264">
        <v>2000</v>
      </c>
      <c r="F2" s="264">
        <v>2001</v>
      </c>
      <c r="G2" s="264">
        <v>2002</v>
      </c>
      <c r="H2" s="264">
        <v>2003</v>
      </c>
      <c r="I2" s="264">
        <v>2004</v>
      </c>
      <c r="J2" s="264">
        <v>2005</v>
      </c>
      <c r="K2" s="265">
        <v>2006</v>
      </c>
      <c r="L2" s="265" t="s">
        <v>145</v>
      </c>
      <c r="M2" s="266" t="s">
        <v>144</v>
      </c>
    </row>
    <row r="3" spans="1:13" ht="8.25" customHeight="1">
      <c r="A3" s="268" t="s">
        <v>95</v>
      </c>
      <c r="B3" s="269">
        <v>71448</v>
      </c>
      <c r="C3" s="269">
        <v>76612</v>
      </c>
      <c r="D3" s="269">
        <v>78479</v>
      </c>
      <c r="E3" s="270">
        <v>79284</v>
      </c>
      <c r="F3" s="270">
        <v>79369</v>
      </c>
      <c r="G3" s="271">
        <v>79516</v>
      </c>
      <c r="H3" s="272">
        <v>79517</v>
      </c>
      <c r="I3" s="272">
        <v>79624</v>
      </c>
      <c r="J3" s="273">
        <v>79651</v>
      </c>
      <c r="K3" s="274">
        <v>79852</v>
      </c>
      <c r="L3" s="275">
        <f aca="true" t="shared" si="0" ref="L3:L34">RANK(K3,K$3:K$52,0)</f>
        <v>1</v>
      </c>
      <c r="M3" s="276" t="s">
        <v>95</v>
      </c>
    </row>
    <row r="4" spans="1:13" ht="8.25" customHeight="1">
      <c r="A4" s="277" t="s">
        <v>79</v>
      </c>
      <c r="B4" s="278">
        <v>76920</v>
      </c>
      <c r="C4" s="278">
        <v>77646</v>
      </c>
      <c r="D4" s="278">
        <v>78335</v>
      </c>
      <c r="E4" s="279">
        <v>78916</v>
      </c>
      <c r="F4" s="279">
        <v>79124</v>
      </c>
      <c r="G4" s="280">
        <v>79265</v>
      </c>
      <c r="H4" s="281">
        <v>79389</v>
      </c>
      <c r="I4" s="281">
        <v>79619</v>
      </c>
      <c r="J4" s="282">
        <v>79779</v>
      </c>
      <c r="K4" s="283">
        <v>79815</v>
      </c>
      <c r="L4" s="284">
        <f t="shared" si="0"/>
        <v>2</v>
      </c>
      <c r="M4" s="285" t="s">
        <v>79</v>
      </c>
    </row>
    <row r="5" spans="1:13" ht="8.25" customHeight="1">
      <c r="A5" s="277" t="s">
        <v>97</v>
      </c>
      <c r="B5" s="278">
        <v>54782</v>
      </c>
      <c r="C5" s="278">
        <v>55991</v>
      </c>
      <c r="D5" s="278">
        <v>56987</v>
      </c>
      <c r="E5" s="279">
        <v>57884</v>
      </c>
      <c r="F5" s="279">
        <v>56973</v>
      </c>
      <c r="G5" s="280">
        <v>57114</v>
      </c>
      <c r="H5" s="281">
        <v>57347</v>
      </c>
      <c r="I5" s="281">
        <v>57539</v>
      </c>
      <c r="J5" s="282">
        <v>57884</v>
      </c>
      <c r="K5" s="283">
        <v>57505</v>
      </c>
      <c r="L5" s="284">
        <f t="shared" si="0"/>
        <v>3</v>
      </c>
      <c r="M5" s="285" t="s">
        <v>97</v>
      </c>
    </row>
    <row r="6" spans="1:13" ht="8.25" customHeight="1">
      <c r="A6" s="277" t="s">
        <v>90</v>
      </c>
      <c r="B6" s="278">
        <v>44000</v>
      </c>
      <c r="C6" s="278">
        <v>44648</v>
      </c>
      <c r="D6" s="278">
        <v>44229</v>
      </c>
      <c r="E6" s="279">
        <v>43505</v>
      </c>
      <c r="F6" s="279">
        <v>43362</v>
      </c>
      <c r="G6" s="280">
        <v>43347</v>
      </c>
      <c r="H6" s="281">
        <v>43313</v>
      </c>
      <c r="I6" s="281">
        <v>43288</v>
      </c>
      <c r="J6" s="282">
        <v>43283</v>
      </c>
      <c r="K6" s="283">
        <v>43237</v>
      </c>
      <c r="L6" s="284">
        <f t="shared" si="0"/>
        <v>4</v>
      </c>
      <c r="M6" s="285" t="s">
        <v>90</v>
      </c>
    </row>
    <row r="7" spans="1:13" ht="8.25" customHeight="1">
      <c r="A7" s="277" t="s">
        <v>92</v>
      </c>
      <c r="B7" s="278">
        <v>40338</v>
      </c>
      <c r="C7" s="278">
        <v>41512</v>
      </c>
      <c r="D7" s="278">
        <v>41692</v>
      </c>
      <c r="E7" s="279">
        <v>41719</v>
      </c>
      <c r="F7" s="279">
        <v>41668</v>
      </c>
      <c r="G7" s="280">
        <v>41687</v>
      </c>
      <c r="H7" s="281">
        <v>41666</v>
      </c>
      <c r="I7" s="281">
        <v>41723</v>
      </c>
      <c r="J7" s="282">
        <v>41582</v>
      </c>
      <c r="K7" s="283">
        <v>41621</v>
      </c>
      <c r="L7" s="284">
        <f t="shared" si="0"/>
        <v>5</v>
      </c>
      <c r="M7" s="285" t="s">
        <v>92</v>
      </c>
    </row>
    <row r="8" spans="1:13" ht="8.25" customHeight="1">
      <c r="A8" s="277" t="s">
        <v>101</v>
      </c>
      <c r="B8" s="278">
        <v>31356</v>
      </c>
      <c r="C8" s="278">
        <v>31566</v>
      </c>
      <c r="D8" s="278">
        <v>32014</v>
      </c>
      <c r="E8" s="279">
        <v>34003</v>
      </c>
      <c r="F8" s="279">
        <v>34048</v>
      </c>
      <c r="G8" s="280">
        <v>34087</v>
      </c>
      <c r="H8" s="281">
        <v>33972</v>
      </c>
      <c r="I8" s="281">
        <v>34044</v>
      </c>
      <c r="J8" s="282">
        <v>34051</v>
      </c>
      <c r="K8" s="283">
        <v>34153</v>
      </c>
      <c r="L8" s="284">
        <f t="shared" si="0"/>
        <v>6</v>
      </c>
      <c r="M8" s="285" t="s">
        <v>101</v>
      </c>
    </row>
    <row r="9" spans="1:13" ht="8.25" customHeight="1">
      <c r="A9" s="277" t="s">
        <v>76</v>
      </c>
      <c r="B9" s="278">
        <v>32317</v>
      </c>
      <c r="C9" s="278">
        <v>32389</v>
      </c>
      <c r="D9" s="278">
        <v>32370</v>
      </c>
      <c r="E9" s="279">
        <v>32409</v>
      </c>
      <c r="F9" s="279">
        <v>32427</v>
      </c>
      <c r="G9" s="280">
        <v>32449</v>
      </c>
      <c r="H9" s="281">
        <v>32449</v>
      </c>
      <c r="I9" s="281">
        <v>32471</v>
      </c>
      <c r="J9" s="282">
        <v>32464</v>
      </c>
      <c r="K9" s="283">
        <v>33681</v>
      </c>
      <c r="L9" s="284">
        <f t="shared" si="0"/>
        <v>7</v>
      </c>
      <c r="M9" s="285" t="s">
        <v>76</v>
      </c>
    </row>
    <row r="10" spans="1:13" ht="8.25" customHeight="1">
      <c r="A10" s="277" t="s">
        <v>69</v>
      </c>
      <c r="B10" s="278">
        <v>25120</v>
      </c>
      <c r="C10" s="278">
        <v>27533</v>
      </c>
      <c r="D10" s="278">
        <v>27483</v>
      </c>
      <c r="E10" s="279">
        <v>27547</v>
      </c>
      <c r="F10" s="279">
        <v>27537</v>
      </c>
      <c r="G10" s="280">
        <v>27644</v>
      </c>
      <c r="H10" s="281">
        <v>27735</v>
      </c>
      <c r="I10" s="281">
        <v>27749</v>
      </c>
      <c r="J10" s="282">
        <v>27753</v>
      </c>
      <c r="K10" s="283">
        <v>27775</v>
      </c>
      <c r="L10" s="284">
        <f t="shared" si="0"/>
        <v>8</v>
      </c>
      <c r="M10" s="285" t="s">
        <v>69</v>
      </c>
    </row>
    <row r="11" spans="1:13" ht="8.25" customHeight="1">
      <c r="A11" s="277" t="s">
        <v>87</v>
      </c>
      <c r="B11" s="278">
        <v>20221</v>
      </c>
      <c r="C11" s="278">
        <v>20504</v>
      </c>
      <c r="D11" s="278">
        <v>20503</v>
      </c>
      <c r="E11" s="279">
        <v>22468</v>
      </c>
      <c r="F11" s="279">
        <v>22472</v>
      </c>
      <c r="G11" s="280">
        <v>22479</v>
      </c>
      <c r="H11" s="281">
        <v>22459</v>
      </c>
      <c r="I11" s="281">
        <v>22476</v>
      </c>
      <c r="J11" s="282">
        <v>22461</v>
      </c>
      <c r="K11" s="283">
        <v>22435</v>
      </c>
      <c r="L11" s="284">
        <f t="shared" si="0"/>
        <v>9</v>
      </c>
      <c r="M11" s="285" t="s">
        <v>87</v>
      </c>
    </row>
    <row r="12" spans="1:13" ht="8.25" customHeight="1">
      <c r="A12" s="277" t="s">
        <v>57</v>
      </c>
      <c r="B12" s="278">
        <v>18213</v>
      </c>
      <c r="C12" s="278">
        <v>18411</v>
      </c>
      <c r="D12" s="278">
        <v>18251</v>
      </c>
      <c r="E12" s="279">
        <v>18174</v>
      </c>
      <c r="F12" s="279">
        <v>18195</v>
      </c>
      <c r="G12" s="280">
        <v>18275</v>
      </c>
      <c r="H12" s="281">
        <v>18243</v>
      </c>
      <c r="I12" s="281">
        <v>18227</v>
      </c>
      <c r="J12" s="282">
        <v>18230</v>
      </c>
      <c r="K12" s="283">
        <v>18251</v>
      </c>
      <c r="L12" s="284">
        <f t="shared" si="0"/>
        <v>10</v>
      </c>
      <c r="M12" s="285" t="s">
        <v>57</v>
      </c>
    </row>
    <row r="13" spans="1:13" ht="8.25" customHeight="1">
      <c r="A13" s="277" t="s">
        <v>62</v>
      </c>
      <c r="B13" s="278">
        <v>18009.16</v>
      </c>
      <c r="C13" s="278">
        <v>17791</v>
      </c>
      <c r="D13" s="278">
        <v>17913</v>
      </c>
      <c r="E13" s="279">
        <v>18165</v>
      </c>
      <c r="F13" s="279">
        <v>18221</v>
      </c>
      <c r="G13" s="280">
        <v>18231</v>
      </c>
      <c r="H13" s="281">
        <v>18240</v>
      </c>
      <c r="I13" s="281">
        <v>18288</v>
      </c>
      <c r="J13" s="282">
        <v>18274</v>
      </c>
      <c r="K13" s="283">
        <v>17994</v>
      </c>
      <c r="L13" s="284">
        <f t="shared" si="0"/>
        <v>11</v>
      </c>
      <c r="M13" s="285" t="s">
        <v>62</v>
      </c>
    </row>
    <row r="14" spans="1:13" ht="8.25" customHeight="1">
      <c r="A14" s="277" t="s">
        <v>99</v>
      </c>
      <c r="B14" s="278">
        <v>18525</v>
      </c>
      <c r="C14" s="278">
        <v>18314</v>
      </c>
      <c r="D14" s="278">
        <v>18930</v>
      </c>
      <c r="E14" s="279">
        <v>18864</v>
      </c>
      <c r="F14" s="279">
        <v>18947</v>
      </c>
      <c r="G14" s="280">
        <v>18919</v>
      </c>
      <c r="H14" s="281">
        <v>18915</v>
      </c>
      <c r="I14" s="281">
        <v>17837</v>
      </c>
      <c r="J14" s="282">
        <v>17836</v>
      </c>
      <c r="K14" s="283">
        <v>17767</v>
      </c>
      <c r="L14" s="284">
        <f t="shared" si="0"/>
        <v>12</v>
      </c>
      <c r="M14" s="285" t="s">
        <v>99</v>
      </c>
    </row>
    <row r="15" spans="1:13" ht="8.25" customHeight="1">
      <c r="A15" s="277" t="s">
        <v>70</v>
      </c>
      <c r="B15" s="278">
        <v>16419</v>
      </c>
      <c r="C15" s="278">
        <v>16619</v>
      </c>
      <c r="D15" s="278">
        <v>16658</v>
      </c>
      <c r="E15" s="279">
        <v>16699</v>
      </c>
      <c r="F15" s="279">
        <v>16706</v>
      </c>
      <c r="G15" s="280">
        <v>16696</v>
      </c>
      <c r="H15" s="281">
        <v>16696</v>
      </c>
      <c r="I15" s="281">
        <v>16699</v>
      </c>
      <c r="J15" s="282">
        <v>16696</v>
      </c>
      <c r="K15" s="283">
        <v>16690</v>
      </c>
      <c r="L15" s="284">
        <f t="shared" si="0"/>
        <v>13</v>
      </c>
      <c r="M15" s="285" t="s">
        <v>70</v>
      </c>
    </row>
    <row r="16" spans="1:13" ht="8.25" customHeight="1">
      <c r="A16" s="277" t="s">
        <v>66</v>
      </c>
      <c r="B16" s="278">
        <v>17609</v>
      </c>
      <c r="C16" s="278">
        <v>17382</v>
      </c>
      <c r="D16" s="278">
        <v>17190</v>
      </c>
      <c r="E16" s="279">
        <v>16706</v>
      </c>
      <c r="F16" s="279">
        <v>16653</v>
      </c>
      <c r="G16" s="280">
        <v>16598</v>
      </c>
      <c r="H16" s="281">
        <v>16580</v>
      </c>
      <c r="I16" s="281">
        <v>16544</v>
      </c>
      <c r="J16" s="282">
        <v>16521</v>
      </c>
      <c r="K16" s="283">
        <v>16481</v>
      </c>
      <c r="L16" s="284">
        <f t="shared" si="0"/>
        <v>14</v>
      </c>
      <c r="M16" s="285" t="s">
        <v>66</v>
      </c>
    </row>
    <row r="17" spans="1:13" ht="8.25" customHeight="1">
      <c r="A17" s="277" t="s">
        <v>55</v>
      </c>
      <c r="B17" s="278">
        <v>16111</v>
      </c>
      <c r="C17" s="278">
        <v>16202</v>
      </c>
      <c r="D17" s="278">
        <v>16254</v>
      </c>
      <c r="E17" s="279">
        <v>16374</v>
      </c>
      <c r="F17" s="279">
        <v>16370</v>
      </c>
      <c r="G17" s="280">
        <v>16380</v>
      </c>
      <c r="H17" s="281">
        <v>16383</v>
      </c>
      <c r="I17" s="281">
        <v>16419</v>
      </c>
      <c r="J17" s="282">
        <v>16444</v>
      </c>
      <c r="K17" s="283">
        <v>16432</v>
      </c>
      <c r="L17" s="284">
        <f t="shared" si="0"/>
        <v>15</v>
      </c>
      <c r="M17" s="285" t="s">
        <v>55</v>
      </c>
    </row>
    <row r="18" spans="1:13" ht="8.25" customHeight="1">
      <c r="A18" s="277" t="s">
        <v>86</v>
      </c>
      <c r="B18" s="278">
        <v>16394</v>
      </c>
      <c r="C18" s="278">
        <v>16373</v>
      </c>
      <c r="D18" s="278">
        <v>16314</v>
      </c>
      <c r="E18" s="279">
        <v>16398</v>
      </c>
      <c r="F18" s="279">
        <v>16411</v>
      </c>
      <c r="G18" s="280">
        <v>15707</v>
      </c>
      <c r="H18" s="281">
        <v>15707</v>
      </c>
      <c r="I18" s="281">
        <v>15707</v>
      </c>
      <c r="J18" s="282">
        <v>15707</v>
      </c>
      <c r="K18" s="283">
        <v>15985</v>
      </c>
      <c r="L18" s="284">
        <f t="shared" si="0"/>
        <v>16</v>
      </c>
      <c r="M18" s="285" t="s">
        <v>86</v>
      </c>
    </row>
    <row r="19" spans="1:13" ht="8.25" customHeight="1">
      <c r="A19" s="277" t="s">
        <v>94</v>
      </c>
      <c r="B19" s="278">
        <v>11171</v>
      </c>
      <c r="C19" s="278">
        <v>14487</v>
      </c>
      <c r="D19" s="278">
        <v>14037</v>
      </c>
      <c r="E19" s="279">
        <v>14394</v>
      </c>
      <c r="F19" s="279">
        <v>14319</v>
      </c>
      <c r="G19" s="280">
        <v>14327</v>
      </c>
      <c r="H19" s="281">
        <v>14324</v>
      </c>
      <c r="I19" s="281">
        <v>14301</v>
      </c>
      <c r="J19" s="282">
        <v>14163</v>
      </c>
      <c r="K19" s="283">
        <v>14177</v>
      </c>
      <c r="L19" s="284">
        <f t="shared" si="0"/>
        <v>17</v>
      </c>
      <c r="M19" s="285" t="s">
        <v>94</v>
      </c>
    </row>
    <row r="20" spans="1:13" ht="8.25" customHeight="1">
      <c r="A20" s="277" t="s">
        <v>88</v>
      </c>
      <c r="B20" s="278">
        <v>13056</v>
      </c>
      <c r="C20" s="278">
        <v>13000</v>
      </c>
      <c r="D20" s="278">
        <v>13115</v>
      </c>
      <c r="E20" s="279">
        <v>13402</v>
      </c>
      <c r="F20" s="279">
        <v>13385</v>
      </c>
      <c r="G20" s="280">
        <v>13409</v>
      </c>
      <c r="H20" s="281">
        <v>13370</v>
      </c>
      <c r="I20" s="281">
        <v>13386</v>
      </c>
      <c r="J20" s="282">
        <v>13389</v>
      </c>
      <c r="K20" s="283">
        <v>13391</v>
      </c>
      <c r="L20" s="284">
        <f t="shared" si="0"/>
        <v>18</v>
      </c>
      <c r="M20" s="285" t="s">
        <v>88</v>
      </c>
    </row>
    <row r="21" spans="1:13" ht="8.25" customHeight="1">
      <c r="A21" s="277" t="s">
        <v>75</v>
      </c>
      <c r="B21" s="278">
        <v>13443</v>
      </c>
      <c r="C21" s="278">
        <v>13364</v>
      </c>
      <c r="D21" s="278">
        <v>13304</v>
      </c>
      <c r="E21" s="279">
        <v>13199</v>
      </c>
      <c r="F21" s="279">
        <v>13271</v>
      </c>
      <c r="G21" s="280">
        <v>13237</v>
      </c>
      <c r="H21" s="281">
        <v>13240</v>
      </c>
      <c r="I21" s="281">
        <v>13141</v>
      </c>
      <c r="J21" s="282">
        <v>13182</v>
      </c>
      <c r="K21" s="283">
        <v>13242</v>
      </c>
      <c r="L21" s="284">
        <f t="shared" si="0"/>
        <v>19</v>
      </c>
      <c r="M21" s="285" t="s">
        <v>75</v>
      </c>
    </row>
    <row r="22" spans="1:13" ht="8.25" customHeight="1">
      <c r="A22" s="277" t="s">
        <v>84</v>
      </c>
      <c r="B22" s="278">
        <v>12406</v>
      </c>
      <c r="C22" s="278">
        <v>11914</v>
      </c>
      <c r="D22" s="278">
        <v>11489</v>
      </c>
      <c r="E22" s="279">
        <v>11561</v>
      </c>
      <c r="F22" s="279">
        <v>11559</v>
      </c>
      <c r="G22" s="280">
        <v>11544</v>
      </c>
      <c r="H22" s="281">
        <v>11552</v>
      </c>
      <c r="I22" s="281">
        <v>12154</v>
      </c>
      <c r="J22" s="282">
        <v>12205</v>
      </c>
      <c r="K22" s="283">
        <v>12209</v>
      </c>
      <c r="L22" s="284">
        <f t="shared" si="0"/>
        <v>20</v>
      </c>
      <c r="M22" s="285" t="s">
        <v>84</v>
      </c>
    </row>
    <row r="23" spans="1:13" ht="8.25" customHeight="1">
      <c r="A23" s="277" t="s">
        <v>61</v>
      </c>
      <c r="B23" s="278">
        <v>11536</v>
      </c>
      <c r="C23" s="278">
        <v>11835</v>
      </c>
      <c r="D23" s="278">
        <v>11921</v>
      </c>
      <c r="E23" s="279">
        <v>11950</v>
      </c>
      <c r="F23" s="279">
        <v>12052</v>
      </c>
      <c r="G23" s="280">
        <v>12059</v>
      </c>
      <c r="H23" s="281">
        <v>12052</v>
      </c>
      <c r="I23" s="281">
        <v>12047</v>
      </c>
      <c r="J23" s="282">
        <v>12040</v>
      </c>
      <c r="K23" s="283">
        <v>12069</v>
      </c>
      <c r="L23" s="284">
        <f t="shared" si="0"/>
        <v>21</v>
      </c>
      <c r="M23" s="285" t="s">
        <v>61</v>
      </c>
    </row>
    <row r="24" spans="1:13" ht="8.25" customHeight="1">
      <c r="A24" s="277" t="s">
        <v>89</v>
      </c>
      <c r="B24" s="278">
        <v>10856</v>
      </c>
      <c r="C24" s="278">
        <v>11187</v>
      </c>
      <c r="D24" s="278">
        <v>11115</v>
      </c>
      <c r="E24" s="279">
        <v>12360</v>
      </c>
      <c r="F24" s="279">
        <v>12251</v>
      </c>
      <c r="G24" s="280">
        <v>12213</v>
      </c>
      <c r="H24" s="281">
        <v>12183</v>
      </c>
      <c r="I24" s="281">
        <v>12200</v>
      </c>
      <c r="J24" s="282">
        <v>12065</v>
      </c>
      <c r="K24" s="283">
        <v>12065</v>
      </c>
      <c r="L24" s="284">
        <f t="shared" si="0"/>
        <v>22</v>
      </c>
      <c r="M24" s="285" t="s">
        <v>89</v>
      </c>
    </row>
    <row r="25" spans="1:13" ht="8.25" customHeight="1">
      <c r="A25" s="277" t="s">
        <v>100</v>
      </c>
      <c r="B25" s="278">
        <v>12519</v>
      </c>
      <c r="C25" s="278">
        <v>12473</v>
      </c>
      <c r="D25" s="278">
        <v>12433</v>
      </c>
      <c r="E25" s="279">
        <v>11804</v>
      </c>
      <c r="F25" s="279">
        <v>11808</v>
      </c>
      <c r="G25" s="280">
        <v>11755</v>
      </c>
      <c r="H25" s="281">
        <v>11783</v>
      </c>
      <c r="I25" s="281">
        <v>11823</v>
      </c>
      <c r="J25" s="282">
        <v>11794</v>
      </c>
      <c r="K25" s="283">
        <v>11783</v>
      </c>
      <c r="L25" s="284">
        <f t="shared" si="0"/>
        <v>23</v>
      </c>
      <c r="M25" s="285" t="s">
        <v>100</v>
      </c>
    </row>
    <row r="26" spans="1:13" ht="8.25" customHeight="1">
      <c r="A26" s="277" t="s">
        <v>67</v>
      </c>
      <c r="B26" s="278">
        <v>11344</v>
      </c>
      <c r="C26" s="278">
        <v>11346</v>
      </c>
      <c r="D26" s="278">
        <v>11311</v>
      </c>
      <c r="E26" s="279">
        <v>11215</v>
      </c>
      <c r="F26" s="279">
        <v>11193</v>
      </c>
      <c r="G26" s="280">
        <v>11186</v>
      </c>
      <c r="H26" s="281">
        <v>11186</v>
      </c>
      <c r="I26" s="281">
        <v>11186</v>
      </c>
      <c r="J26" s="282">
        <v>11183</v>
      </c>
      <c r="K26" s="283">
        <v>11183</v>
      </c>
      <c r="L26" s="284">
        <f t="shared" si="0"/>
        <v>24</v>
      </c>
      <c r="M26" s="285" t="s">
        <v>67</v>
      </c>
    </row>
    <row r="27" spans="1:13" ht="8.25" customHeight="1">
      <c r="A27" s="277" t="s">
        <v>54</v>
      </c>
      <c r="B27" s="278">
        <v>11688</v>
      </c>
      <c r="C27" s="278">
        <v>10991</v>
      </c>
      <c r="D27" s="278">
        <v>10973</v>
      </c>
      <c r="E27" s="279">
        <v>11054</v>
      </c>
      <c r="F27" s="279">
        <v>11062</v>
      </c>
      <c r="G27" s="280">
        <v>11062</v>
      </c>
      <c r="H27" s="281">
        <v>11061</v>
      </c>
      <c r="I27" s="281">
        <v>11749</v>
      </c>
      <c r="J27" s="282">
        <v>11124</v>
      </c>
      <c r="K27" s="283">
        <v>11147</v>
      </c>
      <c r="L27" s="284">
        <f t="shared" si="0"/>
        <v>25</v>
      </c>
      <c r="M27" s="285" t="s">
        <v>54</v>
      </c>
    </row>
    <row r="28" spans="1:13" ht="8.25" customHeight="1">
      <c r="A28" s="277" t="s">
        <v>78</v>
      </c>
      <c r="B28" s="278">
        <v>7830</v>
      </c>
      <c r="C28" s="278">
        <v>8205</v>
      </c>
      <c r="D28" s="278">
        <v>8154</v>
      </c>
      <c r="E28" s="279">
        <v>7093</v>
      </c>
      <c r="F28" s="279">
        <v>7858</v>
      </c>
      <c r="G28" s="280">
        <v>8244</v>
      </c>
      <c r="H28" s="281">
        <v>8254</v>
      </c>
      <c r="I28" s="281">
        <v>8253</v>
      </c>
      <c r="J28" s="282">
        <v>10789</v>
      </c>
      <c r="K28" s="283">
        <v>11075</v>
      </c>
      <c r="L28" s="284">
        <f t="shared" si="0"/>
        <v>26</v>
      </c>
      <c r="M28" s="285" t="s">
        <v>78</v>
      </c>
    </row>
    <row r="29" spans="1:13" ht="8.25" customHeight="1">
      <c r="A29" s="277" t="s">
        <v>77</v>
      </c>
      <c r="B29" s="278">
        <v>10324</v>
      </c>
      <c r="C29" s="278">
        <v>10447</v>
      </c>
      <c r="D29" s="278">
        <v>10612</v>
      </c>
      <c r="E29" s="279">
        <v>10728</v>
      </c>
      <c r="F29" s="279">
        <v>10793</v>
      </c>
      <c r="G29" s="280">
        <v>10783</v>
      </c>
      <c r="H29" s="281">
        <v>10943</v>
      </c>
      <c r="I29" s="281">
        <v>10918</v>
      </c>
      <c r="J29" s="282">
        <v>10948</v>
      </c>
      <c r="K29" s="283">
        <v>11056</v>
      </c>
      <c r="L29" s="284">
        <f t="shared" si="0"/>
        <v>27</v>
      </c>
      <c r="M29" s="285" t="s">
        <v>77</v>
      </c>
    </row>
    <row r="30" spans="1:13" ht="8.25" customHeight="1">
      <c r="A30" s="277" t="s">
        <v>68</v>
      </c>
      <c r="B30" s="278">
        <v>10692</v>
      </c>
      <c r="C30" s="278">
        <v>10681</v>
      </c>
      <c r="D30" s="278">
        <v>10681</v>
      </c>
      <c r="E30" s="279">
        <v>10799</v>
      </c>
      <c r="F30" s="279">
        <v>10380</v>
      </c>
      <c r="G30" s="280">
        <v>10379</v>
      </c>
      <c r="H30" s="281">
        <v>10378</v>
      </c>
      <c r="I30" s="281">
        <v>10375</v>
      </c>
      <c r="J30" s="282">
        <v>10548</v>
      </c>
      <c r="K30" s="283">
        <v>10546</v>
      </c>
      <c r="L30" s="284">
        <f t="shared" si="0"/>
        <v>28</v>
      </c>
      <c r="M30" s="285" t="s">
        <v>68</v>
      </c>
    </row>
    <row r="31" spans="1:13" ht="8.25" customHeight="1">
      <c r="A31" s="277" t="s">
        <v>58</v>
      </c>
      <c r="B31" s="278">
        <v>9301</v>
      </c>
      <c r="C31" s="278">
        <v>9370</v>
      </c>
      <c r="D31" s="278">
        <v>9250</v>
      </c>
      <c r="E31" s="279">
        <v>10275</v>
      </c>
      <c r="F31" s="279">
        <v>10296</v>
      </c>
      <c r="G31" s="280">
        <v>10384</v>
      </c>
      <c r="H31" s="281">
        <v>10396</v>
      </c>
      <c r="I31" s="281">
        <v>10340</v>
      </c>
      <c r="J31" s="282">
        <v>10343</v>
      </c>
      <c r="K31" s="283">
        <v>10356</v>
      </c>
      <c r="L31" s="284">
        <f t="shared" si="0"/>
        <v>29</v>
      </c>
      <c r="M31" s="285" t="s">
        <v>58</v>
      </c>
    </row>
    <row r="32" spans="1:13" ht="8.25" customHeight="1">
      <c r="A32" s="277" t="s">
        <v>81</v>
      </c>
      <c r="B32" s="278">
        <v>10385</v>
      </c>
      <c r="C32" s="278">
        <v>10281</v>
      </c>
      <c r="D32" s="278">
        <v>10273</v>
      </c>
      <c r="E32" s="279">
        <v>10277</v>
      </c>
      <c r="F32" s="279">
        <v>10290</v>
      </c>
      <c r="G32" s="280">
        <v>10278</v>
      </c>
      <c r="H32" s="281">
        <v>10282</v>
      </c>
      <c r="I32" s="281">
        <v>10268</v>
      </c>
      <c r="J32" s="282">
        <v>10256</v>
      </c>
      <c r="K32" s="283">
        <v>10225</v>
      </c>
      <c r="L32" s="284">
        <f t="shared" si="0"/>
        <v>30</v>
      </c>
      <c r="M32" s="285" t="s">
        <v>81</v>
      </c>
    </row>
    <row r="33" spans="1:13" ht="8.25" customHeight="1">
      <c r="A33" s="277" t="s">
        <v>74</v>
      </c>
      <c r="B33" s="278">
        <v>9510</v>
      </c>
      <c r="C33" s="278">
        <v>9549</v>
      </c>
      <c r="D33" s="278">
        <v>9642</v>
      </c>
      <c r="E33" s="279">
        <v>9713</v>
      </c>
      <c r="F33" s="279">
        <v>9725</v>
      </c>
      <c r="G33" s="280">
        <v>9748</v>
      </c>
      <c r="H33" s="281">
        <v>9778</v>
      </c>
      <c r="I33" s="281">
        <v>9757</v>
      </c>
      <c r="J33" s="282">
        <v>9735</v>
      </c>
      <c r="K33" s="283">
        <v>9734</v>
      </c>
      <c r="L33" s="284">
        <f t="shared" si="0"/>
        <v>31</v>
      </c>
      <c r="M33" s="285" t="s">
        <v>74</v>
      </c>
    </row>
    <row r="34" spans="1:13" ht="8.25" customHeight="1">
      <c r="A34" s="277" t="s">
        <v>64</v>
      </c>
      <c r="B34" s="278">
        <v>10160</v>
      </c>
      <c r="C34" s="278">
        <v>10225</v>
      </c>
      <c r="D34" s="278">
        <v>10145</v>
      </c>
      <c r="E34" s="279">
        <v>10245</v>
      </c>
      <c r="F34" s="279">
        <v>10085</v>
      </c>
      <c r="G34" s="280">
        <v>10257</v>
      </c>
      <c r="H34" s="281">
        <v>9240</v>
      </c>
      <c r="I34" s="281">
        <v>9241</v>
      </c>
      <c r="J34" s="282">
        <v>9266</v>
      </c>
      <c r="K34" s="283">
        <v>9284</v>
      </c>
      <c r="L34" s="284">
        <f t="shared" si="0"/>
        <v>32</v>
      </c>
      <c r="M34" s="285" t="s">
        <v>64</v>
      </c>
    </row>
    <row r="35" spans="1:13" ht="8.25" customHeight="1">
      <c r="A35" s="277" t="s">
        <v>73</v>
      </c>
      <c r="B35" s="278">
        <v>7999</v>
      </c>
      <c r="C35" s="278">
        <v>8543</v>
      </c>
      <c r="D35" s="278">
        <v>8546</v>
      </c>
      <c r="E35" s="279">
        <v>8564</v>
      </c>
      <c r="F35" s="279">
        <v>8561</v>
      </c>
      <c r="G35" s="280">
        <v>8565</v>
      </c>
      <c r="H35" s="281">
        <v>8564</v>
      </c>
      <c r="I35" s="281">
        <v>8625</v>
      </c>
      <c r="J35" s="282">
        <v>8684</v>
      </c>
      <c r="K35" s="283">
        <v>8683</v>
      </c>
      <c r="L35" s="284">
        <f aca="true" t="shared" si="1" ref="L35:L52">RANK(K35,K$3:K$52,0)</f>
        <v>33</v>
      </c>
      <c r="M35" s="285" t="s">
        <v>73</v>
      </c>
    </row>
    <row r="36" spans="1:13" ht="8.25" customHeight="1">
      <c r="A36" s="277" t="s">
        <v>93</v>
      </c>
      <c r="B36" s="278">
        <v>7896</v>
      </c>
      <c r="C36" s="278">
        <v>7971</v>
      </c>
      <c r="D36" s="278">
        <v>7872</v>
      </c>
      <c r="E36" s="279">
        <v>7852</v>
      </c>
      <c r="F36" s="279">
        <v>7899</v>
      </c>
      <c r="G36" s="280">
        <v>7900</v>
      </c>
      <c r="H36" s="281">
        <v>7953</v>
      </c>
      <c r="I36" s="281">
        <v>7973</v>
      </c>
      <c r="J36" s="282">
        <v>8038</v>
      </c>
      <c r="K36" s="283">
        <v>8145</v>
      </c>
      <c r="L36" s="284">
        <f t="shared" si="1"/>
        <v>34</v>
      </c>
      <c r="M36" s="285" t="s">
        <v>93</v>
      </c>
    </row>
    <row r="37" spans="1:13" ht="8.25" customHeight="1">
      <c r="A37" s="277" t="s">
        <v>102</v>
      </c>
      <c r="B37" s="278">
        <v>6622</v>
      </c>
      <c r="C37" s="278">
        <v>6637</v>
      </c>
      <c r="D37" s="278">
        <v>6810</v>
      </c>
      <c r="E37" s="279">
        <v>7494</v>
      </c>
      <c r="F37" s="279">
        <v>7445</v>
      </c>
      <c r="G37" s="280">
        <v>7413</v>
      </c>
      <c r="H37" s="280">
        <v>7327</v>
      </c>
      <c r="I37" s="280">
        <v>7335</v>
      </c>
      <c r="J37" s="349">
        <v>7404</v>
      </c>
      <c r="K37" s="283">
        <v>7467</v>
      </c>
      <c r="L37" s="284">
        <f t="shared" si="1"/>
        <v>35</v>
      </c>
      <c r="M37" s="285" t="s">
        <v>102</v>
      </c>
    </row>
    <row r="38" spans="1:13" ht="8.25" customHeight="1">
      <c r="A38" s="277" t="s">
        <v>80</v>
      </c>
      <c r="B38" s="278">
        <v>7304</v>
      </c>
      <c r="C38" s="278">
        <v>7386</v>
      </c>
      <c r="D38" s="278">
        <v>7400</v>
      </c>
      <c r="E38" s="279">
        <v>7399</v>
      </c>
      <c r="F38" s="279">
        <v>7399</v>
      </c>
      <c r="G38" s="280">
        <v>7400</v>
      </c>
      <c r="H38" s="281">
        <v>7405</v>
      </c>
      <c r="I38" s="281">
        <v>7405</v>
      </c>
      <c r="J38" s="282">
        <v>7405</v>
      </c>
      <c r="K38" s="283">
        <v>7407</v>
      </c>
      <c r="L38" s="284">
        <f t="shared" si="1"/>
        <v>36</v>
      </c>
      <c r="M38" s="285" t="s">
        <v>80</v>
      </c>
    </row>
    <row r="39" spans="1:13" ht="8.25" customHeight="1">
      <c r="A39" s="277" t="s">
        <v>56</v>
      </c>
      <c r="B39" s="278">
        <v>5786</v>
      </c>
      <c r="C39" s="278">
        <v>6136</v>
      </c>
      <c r="D39" s="278">
        <v>6139</v>
      </c>
      <c r="E39" s="279">
        <v>6611</v>
      </c>
      <c r="F39" s="279">
        <v>6772</v>
      </c>
      <c r="G39" s="280">
        <v>6965</v>
      </c>
      <c r="H39" s="281">
        <v>6938</v>
      </c>
      <c r="I39" s="281">
        <v>6968</v>
      </c>
      <c r="J39" s="282">
        <v>6959</v>
      </c>
      <c r="K39" s="283">
        <v>7048</v>
      </c>
      <c r="L39" s="284">
        <f t="shared" si="1"/>
        <v>37</v>
      </c>
      <c r="M39" s="285" t="s">
        <v>56</v>
      </c>
    </row>
    <row r="40" spans="1:13" ht="8.25" customHeight="1">
      <c r="A40" s="277" t="s">
        <v>53</v>
      </c>
      <c r="B40" s="278">
        <v>11426</v>
      </c>
      <c r="C40" s="278">
        <v>5583</v>
      </c>
      <c r="D40" s="278">
        <v>5906</v>
      </c>
      <c r="E40" s="279">
        <v>6062</v>
      </c>
      <c r="F40" s="279">
        <v>6398</v>
      </c>
      <c r="G40" s="280">
        <v>6291</v>
      </c>
      <c r="H40" s="281">
        <v>6361</v>
      </c>
      <c r="I40" s="281">
        <v>6399</v>
      </c>
      <c r="J40" s="282">
        <v>6420</v>
      </c>
      <c r="K40" s="283">
        <v>6436</v>
      </c>
      <c r="L40" s="284">
        <f t="shared" si="1"/>
        <v>38</v>
      </c>
      <c r="M40" s="285" t="s">
        <v>53</v>
      </c>
    </row>
    <row r="41" spans="1:13" ht="8.25" customHeight="1">
      <c r="A41" s="277" t="s">
        <v>85</v>
      </c>
      <c r="B41" s="278">
        <v>5183</v>
      </c>
      <c r="C41" s="278">
        <v>5220</v>
      </c>
      <c r="D41" s="278">
        <v>5274</v>
      </c>
      <c r="E41" s="279">
        <v>5630</v>
      </c>
      <c r="F41" s="279">
        <v>5958</v>
      </c>
      <c r="G41" s="280">
        <v>6136</v>
      </c>
      <c r="H41" s="281">
        <v>6138</v>
      </c>
      <c r="I41" s="281">
        <v>6138</v>
      </c>
      <c r="J41" s="282">
        <v>5922</v>
      </c>
      <c r="K41" s="283">
        <v>5923</v>
      </c>
      <c r="L41" s="284">
        <f t="shared" si="1"/>
        <v>39</v>
      </c>
      <c r="M41" s="285" t="s">
        <v>85</v>
      </c>
    </row>
    <row r="42" spans="1:13" ht="8.25" customHeight="1">
      <c r="A42" s="277" t="s">
        <v>96</v>
      </c>
      <c r="B42" s="278">
        <v>5584</v>
      </c>
      <c r="C42" s="278">
        <v>5794</v>
      </c>
      <c r="D42" s="278">
        <v>5792</v>
      </c>
      <c r="E42" s="279">
        <v>5835</v>
      </c>
      <c r="F42" s="279">
        <v>5823</v>
      </c>
      <c r="G42" s="280">
        <v>5811</v>
      </c>
      <c r="H42" s="281">
        <v>5862</v>
      </c>
      <c r="I42" s="281">
        <v>5868</v>
      </c>
      <c r="J42" s="282">
        <v>5868</v>
      </c>
      <c r="K42" s="283">
        <v>5848</v>
      </c>
      <c r="L42" s="284">
        <f t="shared" si="1"/>
        <v>40</v>
      </c>
      <c r="M42" s="285" t="s">
        <v>96</v>
      </c>
    </row>
    <row r="43" spans="1:13" ht="8.25" customHeight="1">
      <c r="A43" s="277" t="s">
        <v>60</v>
      </c>
      <c r="B43" s="278">
        <v>4616</v>
      </c>
      <c r="C43" s="278">
        <v>4803</v>
      </c>
      <c r="D43" s="278">
        <v>4963</v>
      </c>
      <c r="E43" s="279">
        <v>5096</v>
      </c>
      <c r="F43" s="279">
        <v>5123</v>
      </c>
      <c r="G43" s="280">
        <v>5148</v>
      </c>
      <c r="H43" s="281">
        <v>5181</v>
      </c>
      <c r="I43" s="281">
        <v>5204</v>
      </c>
      <c r="J43" s="282">
        <v>5243</v>
      </c>
      <c r="K43" s="283">
        <v>5304</v>
      </c>
      <c r="L43" s="284">
        <f t="shared" si="1"/>
        <v>41</v>
      </c>
      <c r="M43" s="285" t="s">
        <v>60</v>
      </c>
    </row>
    <row r="44" spans="1:13" ht="8.25" customHeight="1">
      <c r="A44" s="277" t="s">
        <v>72</v>
      </c>
      <c r="B44" s="278">
        <v>5239</v>
      </c>
      <c r="C44" s="278">
        <v>5381</v>
      </c>
      <c r="D44" s="278">
        <v>5410</v>
      </c>
      <c r="E44" s="279">
        <v>5288</v>
      </c>
      <c r="F44" s="279">
        <v>5289</v>
      </c>
      <c r="G44" s="280">
        <v>5286</v>
      </c>
      <c r="H44" s="281">
        <v>5275</v>
      </c>
      <c r="I44" s="281">
        <v>5275</v>
      </c>
      <c r="J44" s="282">
        <v>5277</v>
      </c>
      <c r="K44" s="283">
        <v>5287</v>
      </c>
      <c r="L44" s="284">
        <f t="shared" si="1"/>
        <v>42</v>
      </c>
      <c r="M44" s="285" t="s">
        <v>72</v>
      </c>
    </row>
    <row r="45" spans="1:13" ht="8.25" customHeight="1">
      <c r="A45" s="277" t="s">
        <v>65</v>
      </c>
      <c r="B45" s="278">
        <v>5085</v>
      </c>
      <c r="C45" s="278">
        <v>5110</v>
      </c>
      <c r="D45" s="278">
        <v>5122</v>
      </c>
      <c r="E45" s="279">
        <v>5150</v>
      </c>
      <c r="F45" s="279">
        <v>4955</v>
      </c>
      <c r="G45" s="280">
        <v>4955</v>
      </c>
      <c r="H45" s="281">
        <v>4956</v>
      </c>
      <c r="I45" s="281">
        <v>4951</v>
      </c>
      <c r="J45" s="282">
        <v>4957</v>
      </c>
      <c r="K45" s="283">
        <v>4959</v>
      </c>
      <c r="L45" s="284">
        <f t="shared" si="1"/>
        <v>43</v>
      </c>
      <c r="M45" s="285" t="s">
        <v>65</v>
      </c>
    </row>
    <row r="46" spans="1:13" ht="8.25" customHeight="1">
      <c r="A46" s="277" t="s">
        <v>82</v>
      </c>
      <c r="B46" s="278">
        <v>4398</v>
      </c>
      <c r="C46" s="278">
        <v>4052</v>
      </c>
      <c r="D46" s="278">
        <v>4020</v>
      </c>
      <c r="E46" s="279">
        <v>4013</v>
      </c>
      <c r="F46" s="279">
        <v>4029</v>
      </c>
      <c r="G46" s="280">
        <v>4023</v>
      </c>
      <c r="H46" s="281">
        <v>4114</v>
      </c>
      <c r="I46" s="281">
        <v>4114</v>
      </c>
      <c r="J46" s="282">
        <v>4004</v>
      </c>
      <c r="K46" s="283">
        <v>4011</v>
      </c>
      <c r="L46" s="284">
        <f t="shared" si="1"/>
        <v>44</v>
      </c>
      <c r="M46" s="285" t="s">
        <v>82</v>
      </c>
    </row>
    <row r="47" spans="1:13" ht="8.25" customHeight="1">
      <c r="A47" s="277" t="s">
        <v>59</v>
      </c>
      <c r="B47" s="278">
        <v>3896</v>
      </c>
      <c r="C47" s="278">
        <v>3890</v>
      </c>
      <c r="D47" s="278">
        <v>3977</v>
      </c>
      <c r="E47" s="279">
        <v>3954</v>
      </c>
      <c r="F47" s="279">
        <v>3953</v>
      </c>
      <c r="G47" s="280">
        <v>3957</v>
      </c>
      <c r="H47" s="281">
        <v>3961</v>
      </c>
      <c r="I47" s="281">
        <v>3961</v>
      </c>
      <c r="J47" s="282">
        <v>3960</v>
      </c>
      <c r="K47" s="283">
        <v>3959</v>
      </c>
      <c r="L47" s="284">
        <f t="shared" si="1"/>
        <v>45</v>
      </c>
      <c r="M47" s="285" t="s">
        <v>59</v>
      </c>
    </row>
    <row r="48" spans="1:13" ht="8.25" customHeight="1">
      <c r="A48" s="277" t="s">
        <v>71</v>
      </c>
      <c r="B48" s="278">
        <v>3613</v>
      </c>
      <c r="C48" s="278">
        <v>3637</v>
      </c>
      <c r="D48" s="278">
        <v>3633</v>
      </c>
      <c r="E48" s="279">
        <v>3292</v>
      </c>
      <c r="F48" s="279">
        <v>3289</v>
      </c>
      <c r="G48" s="280">
        <v>3287</v>
      </c>
      <c r="H48" s="281">
        <v>3243</v>
      </c>
      <c r="I48" s="281">
        <v>3249</v>
      </c>
      <c r="J48" s="282">
        <v>3257</v>
      </c>
      <c r="K48" s="283">
        <v>3244</v>
      </c>
      <c r="L48" s="284">
        <f t="shared" si="1"/>
        <v>46</v>
      </c>
      <c r="M48" s="285" t="s">
        <v>71</v>
      </c>
    </row>
    <row r="49" spans="1:13" ht="8.25" customHeight="1">
      <c r="A49" s="277" t="s">
        <v>83</v>
      </c>
      <c r="B49" s="278">
        <v>3167</v>
      </c>
      <c r="C49" s="278">
        <v>3222</v>
      </c>
      <c r="D49" s="278">
        <v>3284</v>
      </c>
      <c r="E49" s="279">
        <v>3342</v>
      </c>
      <c r="F49" s="279">
        <v>2966</v>
      </c>
      <c r="G49" s="280">
        <v>2966</v>
      </c>
      <c r="H49" s="281">
        <v>2895</v>
      </c>
      <c r="I49" s="281">
        <v>2903</v>
      </c>
      <c r="J49" s="282">
        <v>2906</v>
      </c>
      <c r="K49" s="283">
        <v>2911</v>
      </c>
      <c r="L49" s="284">
        <f t="shared" si="1"/>
        <v>47</v>
      </c>
      <c r="M49" s="285" t="s">
        <v>83</v>
      </c>
    </row>
    <row r="50" spans="1:13" ht="8.25" customHeight="1">
      <c r="A50" s="277" t="s">
        <v>98</v>
      </c>
      <c r="B50" s="278">
        <v>2787</v>
      </c>
      <c r="C50" s="278">
        <v>2816</v>
      </c>
      <c r="D50" s="278">
        <v>2838</v>
      </c>
      <c r="E50" s="279">
        <v>2842</v>
      </c>
      <c r="F50" s="279">
        <v>2839</v>
      </c>
      <c r="G50" s="280">
        <v>2841</v>
      </c>
      <c r="H50" s="281">
        <v>2840</v>
      </c>
      <c r="I50" s="281">
        <v>2845</v>
      </c>
      <c r="J50" s="282">
        <v>2844</v>
      </c>
      <c r="K50" s="283">
        <v>2843</v>
      </c>
      <c r="L50" s="284">
        <f t="shared" si="1"/>
        <v>48</v>
      </c>
      <c r="M50" s="285" t="s">
        <v>98</v>
      </c>
    </row>
    <row r="51" spans="1:13" ht="8.25" customHeight="1">
      <c r="A51" s="277" t="s">
        <v>91</v>
      </c>
      <c r="B51" s="278">
        <v>1952</v>
      </c>
      <c r="C51" s="278">
        <v>1140</v>
      </c>
      <c r="D51" s="278">
        <v>1134</v>
      </c>
      <c r="E51" s="279">
        <v>1169</v>
      </c>
      <c r="F51" s="279">
        <v>1114</v>
      </c>
      <c r="G51" s="280">
        <v>1114</v>
      </c>
      <c r="H51" s="281">
        <v>1103</v>
      </c>
      <c r="I51" s="281">
        <v>1113</v>
      </c>
      <c r="J51" s="282">
        <v>1102</v>
      </c>
      <c r="K51" s="283">
        <v>1104</v>
      </c>
      <c r="L51" s="284">
        <f t="shared" si="1"/>
        <v>49</v>
      </c>
      <c r="M51" s="285" t="s">
        <v>91</v>
      </c>
    </row>
    <row r="52" spans="1:13" ht="8.25" customHeight="1" thickBot="1">
      <c r="A52" s="286" t="s">
        <v>63</v>
      </c>
      <c r="B52" s="287">
        <v>1059</v>
      </c>
      <c r="C52" s="287">
        <v>1072</v>
      </c>
      <c r="D52" s="287">
        <v>1202</v>
      </c>
      <c r="E52" s="288">
        <v>990</v>
      </c>
      <c r="F52" s="288">
        <v>993</v>
      </c>
      <c r="G52" s="289">
        <v>981</v>
      </c>
      <c r="H52" s="347">
        <v>983</v>
      </c>
      <c r="I52" s="347">
        <v>988</v>
      </c>
      <c r="J52" s="348">
        <v>975</v>
      </c>
      <c r="K52" s="290">
        <v>975</v>
      </c>
      <c r="L52" s="291">
        <f t="shared" si="1"/>
        <v>50</v>
      </c>
      <c r="M52" s="292" t="s">
        <v>63</v>
      </c>
    </row>
    <row r="53" spans="1:13" ht="8.25" customHeight="1">
      <c r="A53" s="293" t="s">
        <v>52</v>
      </c>
      <c r="B53" s="294">
        <f aca="true" t="shared" si="2" ref="B53:I53">SUM(B3:B52)</f>
        <v>787615.1599999999</v>
      </c>
      <c r="C53" s="294">
        <f t="shared" si="2"/>
        <v>797241</v>
      </c>
      <c r="D53" s="294">
        <f t="shared" si="2"/>
        <v>801379</v>
      </c>
      <c r="E53" s="295">
        <f t="shared" si="2"/>
        <v>809767</v>
      </c>
      <c r="F53" s="295">
        <f t="shared" si="2"/>
        <v>809615</v>
      </c>
      <c r="G53" s="295">
        <f t="shared" si="2"/>
        <v>810298</v>
      </c>
      <c r="H53" s="295">
        <f t="shared" si="2"/>
        <v>809732</v>
      </c>
      <c r="I53" s="1132">
        <f t="shared" si="2"/>
        <v>810707</v>
      </c>
      <c r="J53" s="296">
        <f>SUM(J3:J52)</f>
        <v>812871</v>
      </c>
      <c r="K53" s="297">
        <f>SUM(K3:K52)</f>
        <v>814770</v>
      </c>
      <c r="L53" s="298"/>
      <c r="M53" s="299"/>
    </row>
    <row r="54" spans="1:13" ht="8.25" customHeight="1" thickBot="1">
      <c r="A54" s="300" t="s">
        <v>150</v>
      </c>
      <c r="B54" s="301">
        <v>15752.303199999998</v>
      </c>
      <c r="C54" s="301">
        <v>15944.82</v>
      </c>
      <c r="D54" s="301">
        <v>16027.58</v>
      </c>
      <c r="E54" s="302">
        <f>AVERAGE(E3:E52)</f>
        <v>16195.34</v>
      </c>
      <c r="F54" s="302">
        <v>16192.3</v>
      </c>
      <c r="G54" s="302">
        <v>16206</v>
      </c>
      <c r="H54" s="302">
        <v>16195</v>
      </c>
      <c r="I54" s="1133">
        <f>I53/50</f>
        <v>16214.14</v>
      </c>
      <c r="J54" s="303">
        <v>16552.5</v>
      </c>
      <c r="K54" s="304">
        <f>K53/50</f>
        <v>16295.4</v>
      </c>
      <c r="L54" s="305"/>
      <c r="M54" s="306"/>
    </row>
    <row r="55" spans="1:13" ht="8.25" customHeight="1">
      <c r="A55" s="307"/>
      <c r="B55" s="308"/>
      <c r="C55" s="309"/>
      <c r="D55" s="310"/>
      <c r="E55" s="311"/>
      <c r="F55" s="311"/>
      <c r="G55" s="311"/>
      <c r="H55" s="311"/>
      <c r="I55" s="309"/>
      <c r="J55" s="309"/>
      <c r="K55" s="309"/>
      <c r="L55" s="312"/>
      <c r="M55" s="309"/>
    </row>
    <row r="56" spans="1:13" ht="8.25" customHeight="1">
      <c r="A56" s="323" t="s">
        <v>320</v>
      </c>
      <c r="B56" s="311"/>
      <c r="C56" s="314"/>
      <c r="D56" s="315"/>
      <c r="E56" s="311"/>
      <c r="F56" s="311"/>
      <c r="G56" s="323"/>
      <c r="M56" s="307"/>
    </row>
    <row r="57" spans="1:13" ht="8.25" customHeight="1">
      <c r="A57" s="323" t="s">
        <v>180</v>
      </c>
      <c r="B57" s="318"/>
      <c r="C57" s="307"/>
      <c r="D57" s="315"/>
      <c r="E57" s="319"/>
      <c r="F57" s="311"/>
      <c r="G57" s="311"/>
      <c r="H57" s="311"/>
      <c r="I57" s="309"/>
      <c r="J57" s="309"/>
      <c r="K57" s="309"/>
      <c r="L57" s="312"/>
      <c r="M57" s="307"/>
    </row>
    <row r="58" spans="2:13" s="322" customFormat="1" ht="8.25" customHeight="1">
      <c r="B58" s="309"/>
      <c r="C58" s="320"/>
      <c r="D58" s="310"/>
      <c r="E58" s="321"/>
      <c r="F58" s="309"/>
      <c r="G58" s="311"/>
      <c r="H58" s="311"/>
      <c r="I58" s="309"/>
      <c r="J58" s="309"/>
      <c r="K58" s="309"/>
      <c r="L58" s="312"/>
      <c r="M58" s="307"/>
    </row>
    <row r="59" spans="1:13" ht="8.25" customHeight="1">
      <c r="A59" s="313"/>
      <c r="B59" s="311"/>
      <c r="C59" s="314"/>
      <c r="D59" s="315"/>
      <c r="E59" s="311"/>
      <c r="F59" s="311"/>
      <c r="G59" s="311"/>
      <c r="M59" s="307"/>
    </row>
  </sheetData>
  <printOptions/>
  <pageMargins left="0.75" right="0.75" top="1" bottom="1" header="0.5" footer="0.5"/>
  <pageSetup horizontalDpi="300" verticalDpi="300" orientation="landscape" r:id="rId1"/>
  <ignoredErrors>
    <ignoredError sqref="E53:E54 B53:C53 F53:K53 D5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3:BZ53"/>
  <sheetViews>
    <sheetView workbookViewId="0" topLeftCell="A1">
      <pane xSplit="4515" ySplit="1980" topLeftCell="I1" activePane="topLeft" state="split"/>
      <selection pane="topLeft" activeCell="A44" sqref="A44:IV44"/>
      <selection pane="topRight" activeCell="BW3" sqref="BW3"/>
      <selection pane="bottomLeft" activeCell="A1" sqref="A1"/>
      <selection pane="bottomRight" activeCell="AL45" sqref="AL45"/>
    </sheetView>
  </sheetViews>
  <sheetFormatPr defaultColWidth="9.140625" defaultRowHeight="12.75"/>
  <cols>
    <col min="2" max="2" width="11.8515625" style="0" customWidth="1"/>
    <col min="4" max="4" width="11.57421875" style="0" customWidth="1"/>
    <col min="8" max="8" width="12.140625" style="0" customWidth="1"/>
    <col min="10" max="10" width="12.421875" style="0" customWidth="1"/>
    <col min="11" max="11" width="6.8515625" style="0" customWidth="1"/>
    <col min="14" max="14" width="10.421875" style="0" customWidth="1"/>
    <col min="16" max="16" width="10.8515625" style="0" customWidth="1"/>
    <col min="20" max="20" width="13.140625" style="0" customWidth="1"/>
    <col min="26" max="26" width="11.421875" style="0" customWidth="1"/>
    <col min="32" max="32" width="12.57421875" style="0" customWidth="1"/>
    <col min="50" max="50" width="10.57421875" style="0" customWidth="1"/>
    <col min="52" max="52" width="9.8515625" style="0" customWidth="1"/>
    <col min="74" max="74" width="12.00390625" style="0" customWidth="1"/>
    <col min="75" max="75" width="9.140625" style="1687" customWidth="1"/>
  </cols>
  <sheetData>
    <row r="3" spans="2:78" s="1656" customFormat="1" ht="63.75">
      <c r="B3" s="1656" t="s">
        <v>338</v>
      </c>
      <c r="C3" s="1656" t="s">
        <v>222</v>
      </c>
      <c r="D3" s="1656" t="s">
        <v>337</v>
      </c>
      <c r="E3" s="1656" t="s">
        <v>339</v>
      </c>
      <c r="F3" s="1656" t="s">
        <v>340</v>
      </c>
      <c r="H3" s="1656" t="s">
        <v>341</v>
      </c>
      <c r="I3" s="1656" t="s">
        <v>222</v>
      </c>
      <c r="J3" s="1656" t="s">
        <v>342</v>
      </c>
      <c r="K3" s="1656" t="s">
        <v>339</v>
      </c>
      <c r="L3" s="1656" t="s">
        <v>340</v>
      </c>
      <c r="N3" s="1656" t="s">
        <v>343</v>
      </c>
      <c r="O3" s="1656" t="s">
        <v>222</v>
      </c>
      <c r="P3" s="1656" t="s">
        <v>344</v>
      </c>
      <c r="Q3" s="1656" t="s">
        <v>339</v>
      </c>
      <c r="R3" s="1656" t="s">
        <v>340</v>
      </c>
      <c r="T3" s="1656" t="s">
        <v>345</v>
      </c>
      <c r="U3" s="1656" t="s">
        <v>222</v>
      </c>
      <c r="V3" s="1656" t="s">
        <v>346</v>
      </c>
      <c r="W3" s="1656" t="s">
        <v>339</v>
      </c>
      <c r="X3" s="1656" t="s">
        <v>340</v>
      </c>
      <c r="Z3" s="1656" t="s">
        <v>347</v>
      </c>
      <c r="AA3" s="1656" t="s">
        <v>222</v>
      </c>
      <c r="AB3" s="1656" t="s">
        <v>348</v>
      </c>
      <c r="AC3" s="1656" t="s">
        <v>339</v>
      </c>
      <c r="AD3" s="1656" t="s">
        <v>340</v>
      </c>
      <c r="AF3" s="1656" t="s">
        <v>349</v>
      </c>
      <c r="AG3" s="1656" t="s">
        <v>222</v>
      </c>
      <c r="AH3" s="1656" t="s">
        <v>350</v>
      </c>
      <c r="AI3" s="1656" t="s">
        <v>339</v>
      </c>
      <c r="AJ3" s="1656" t="s">
        <v>340</v>
      </c>
      <c r="AL3" s="1656" t="s">
        <v>351</v>
      </c>
      <c r="AM3" s="1656" t="s">
        <v>222</v>
      </c>
      <c r="AN3" s="1656" t="s">
        <v>352</v>
      </c>
      <c r="AO3" s="1656" t="s">
        <v>339</v>
      </c>
      <c r="AP3" s="1656" t="s">
        <v>340</v>
      </c>
      <c r="AR3" s="1656" t="s">
        <v>353</v>
      </c>
      <c r="AS3" s="1656" t="s">
        <v>222</v>
      </c>
      <c r="AT3" s="1656" t="s">
        <v>354</v>
      </c>
      <c r="AU3" s="1656" t="s">
        <v>339</v>
      </c>
      <c r="AV3" s="1656" t="s">
        <v>340</v>
      </c>
      <c r="AX3" s="1656" t="s">
        <v>355</v>
      </c>
      <c r="AY3" s="1656" t="s">
        <v>222</v>
      </c>
      <c r="AZ3" s="1656" t="s">
        <v>356</v>
      </c>
      <c r="BA3" s="1656" t="s">
        <v>339</v>
      </c>
      <c r="BB3" s="1656" t="s">
        <v>340</v>
      </c>
      <c r="BD3" s="1656" t="s">
        <v>357</v>
      </c>
      <c r="BE3" s="1656" t="s">
        <v>222</v>
      </c>
      <c r="BF3" s="1656" t="s">
        <v>358</v>
      </c>
      <c r="BG3" s="1656" t="s">
        <v>339</v>
      </c>
      <c r="BH3" s="1656" t="s">
        <v>340</v>
      </c>
      <c r="BJ3" s="1656" t="s">
        <v>359</v>
      </c>
      <c r="BK3" s="1656" t="s">
        <v>222</v>
      </c>
      <c r="BL3" s="1656" t="s">
        <v>360</v>
      </c>
      <c r="BM3" s="1656" t="s">
        <v>339</v>
      </c>
      <c r="BN3" s="1656" t="s">
        <v>340</v>
      </c>
      <c r="BP3" s="1656" t="s">
        <v>362</v>
      </c>
      <c r="BQ3" s="1656" t="s">
        <v>363</v>
      </c>
      <c r="BR3" s="1656" t="s">
        <v>364</v>
      </c>
      <c r="BS3" s="1656" t="s">
        <v>339</v>
      </c>
      <c r="BT3" s="1656" t="s">
        <v>340</v>
      </c>
      <c r="BV3" s="1656" t="s">
        <v>228</v>
      </c>
      <c r="BW3" s="1686" t="s">
        <v>222</v>
      </c>
      <c r="BX3" s="1656" t="s">
        <v>361</v>
      </c>
      <c r="BY3" s="1656" t="s">
        <v>339</v>
      </c>
      <c r="BZ3" s="1656" t="s">
        <v>340</v>
      </c>
    </row>
    <row r="4" spans="1:78" s="1693" customFormat="1" ht="12.75">
      <c r="A4" s="1688" t="s">
        <v>80</v>
      </c>
      <c r="B4" s="1689">
        <v>58872.14796813825</v>
      </c>
      <c r="C4" s="1690">
        <f aca="true" t="shared" si="0" ref="C4:C35">RANK(B4,B$4:B$53,1)</f>
        <v>10</v>
      </c>
      <c r="D4" s="1691">
        <v>42198.64956110736</v>
      </c>
      <c r="E4" s="1690">
        <f aca="true" t="shared" si="1" ref="E4:E35">RANK(D4,D$4:D$53,1)</f>
        <v>2</v>
      </c>
      <c r="F4" s="1692">
        <f aca="true" t="shared" si="2" ref="F4:F35">E4-C4</f>
        <v>-8</v>
      </c>
      <c r="G4" s="1692"/>
      <c r="H4" s="1689">
        <v>43770.75739165654</v>
      </c>
      <c r="I4" s="1690">
        <f aca="true" t="shared" si="3" ref="I4:I35">RANK(H4,H$4:H$53,1)</f>
        <v>14</v>
      </c>
      <c r="J4" s="1691">
        <v>38430.92505064146</v>
      </c>
      <c r="K4" s="1690">
        <f aca="true" t="shared" si="4" ref="K4:K35">RANK(J4,J$4:J$53,1)</f>
        <v>14</v>
      </c>
      <c r="L4" s="1692">
        <f aca="true" t="shared" si="5" ref="L4:L35">K4-I4</f>
        <v>0</v>
      </c>
      <c r="N4" s="1691">
        <v>4643.445389496423</v>
      </c>
      <c r="O4" s="1690">
        <f aca="true" t="shared" si="6" ref="O4:O35">RANK(N4,N$4:N$53,1)</f>
        <v>1</v>
      </c>
      <c r="P4" s="1691">
        <v>5076.704929101958</v>
      </c>
      <c r="Q4" s="1693">
        <f aca="true" t="shared" si="7" ref="Q4:Q35">RANK(P4,P$4:P$53,1)</f>
        <v>1</v>
      </c>
      <c r="R4" s="1692">
        <f aca="true" t="shared" si="8" ref="R4:R35">Q4-O4</f>
        <v>0</v>
      </c>
      <c r="T4" s="1690">
        <v>1761.57688672877</v>
      </c>
      <c r="U4" s="1693">
        <f aca="true" t="shared" si="9" ref="U4:U35">RANK(T4,T$4:T$53,1)</f>
        <v>2</v>
      </c>
      <c r="V4" s="1691">
        <v>1785.550303848751</v>
      </c>
      <c r="W4" s="1693">
        <f aca="true" t="shared" si="10" ref="W4:W35">RANK(V4,V$4:V$53,1)</f>
        <v>1</v>
      </c>
      <c r="X4" s="1693">
        <f aca="true" t="shared" si="11" ref="X4:X35">W4-U4</f>
        <v>-1</v>
      </c>
      <c r="Z4" s="1690">
        <v>53826.92048062643</v>
      </c>
      <c r="AA4" s="1693">
        <f aca="true" t="shared" si="12" ref="AA4:AA35">RANK(Z4,Z$4:Z$53,1)</f>
        <v>8</v>
      </c>
      <c r="AB4" s="1690">
        <v>47684.8075624578</v>
      </c>
      <c r="AC4" s="1693">
        <f aca="true" t="shared" si="13" ref="AC4:AC35">RANK(AB4,AB$4:AB$53,1)</f>
        <v>5</v>
      </c>
      <c r="AD4" s="1693">
        <f aca="true" t="shared" si="14" ref="AD4:AD35">AC4-AA4</f>
        <v>-3</v>
      </c>
      <c r="AF4" s="1694">
        <v>0</v>
      </c>
      <c r="AG4" s="1693">
        <f aca="true" t="shared" si="15" ref="AG4:AG30">RANK(AF4,AF$4:AF$53,1)</f>
        <v>1</v>
      </c>
      <c r="AH4" s="1694">
        <v>0</v>
      </c>
      <c r="AI4" s="1693">
        <f aca="true" t="shared" si="16" ref="AI4:AI30">RANK(AH4,AH$4:AH$53,1)</f>
        <v>1</v>
      </c>
      <c r="AJ4" s="1693">
        <f aca="true" t="shared" si="17" ref="AJ4:AJ30">AI4-AG4</f>
        <v>0</v>
      </c>
      <c r="AL4" s="1694">
        <v>0</v>
      </c>
      <c r="AM4" s="1693">
        <f aca="true" t="shared" si="18" ref="AM4:AM35">RANK(AL4,AL$4:AL$53,1)</f>
        <v>1</v>
      </c>
      <c r="AN4" s="1694">
        <v>0</v>
      </c>
      <c r="AO4" s="1693">
        <f aca="true" t="shared" si="19" ref="AO4:AO35">RANK(AN4,AN$4:AN$53,1)</f>
        <v>1</v>
      </c>
      <c r="AP4" s="1693">
        <f aca="true" t="shared" si="20" ref="AP4:AP35">AO4-AM4</f>
        <v>0</v>
      </c>
      <c r="AR4" s="1694">
        <v>1.0228435049437437</v>
      </c>
      <c r="AS4" s="1693">
        <f aca="true" t="shared" si="21" ref="AS4:AS35">RANK(AR4,AR$4:AR$53,1)</f>
        <v>33</v>
      </c>
      <c r="AT4" s="1694">
        <v>1.0224948875255624</v>
      </c>
      <c r="AU4" s="1693">
        <f aca="true" t="shared" si="22" ref="AU4:AU35">RANK(AT4,AT$4:AT$53,1)</f>
        <v>37</v>
      </c>
      <c r="AV4" s="1693">
        <f aca="true" t="shared" si="23" ref="AV4:AV35">AU4-AS4</f>
        <v>4</v>
      </c>
      <c r="AX4" s="1694">
        <v>0</v>
      </c>
      <c r="AY4" s="1693">
        <f aca="true" t="shared" si="24" ref="AY4:AY35">RANK(AX4,AX$4:AX$53,1)</f>
        <v>1</v>
      </c>
      <c r="AZ4" s="1695">
        <v>0</v>
      </c>
      <c r="BA4" s="1693">
        <f aca="true" t="shared" si="25" ref="BA4:BA35">RANK(AZ4,AZ$4:AZ$53,1)</f>
        <v>1</v>
      </c>
      <c r="BB4" s="1693">
        <f aca="true" t="shared" si="26" ref="BB4:BB35">BA4-AY4</f>
        <v>0</v>
      </c>
      <c r="BD4" s="1694">
        <v>23.449524671797192</v>
      </c>
      <c r="BE4" s="1693">
        <f aca="true" t="shared" si="27" ref="BE4:BE35">RANK(BD4,BD$4:BD$53,1)</f>
        <v>25</v>
      </c>
      <c r="BF4" s="1694">
        <v>24.238320920785377</v>
      </c>
      <c r="BG4" s="1693">
        <f aca="true" t="shared" si="28" ref="BG4:BG35">RANK(BF4,BF$4:BF$53,1)</f>
        <v>25</v>
      </c>
      <c r="BH4" s="1693">
        <f aca="true" t="shared" si="29" ref="BH4:BH35">BG4-BE4</f>
        <v>0</v>
      </c>
      <c r="BJ4" s="1694">
        <v>0</v>
      </c>
      <c r="BK4" s="1693">
        <f aca="true" t="shared" si="30" ref="BK4:BK35">RANK(BJ4,BJ$4:BJ$53,1)</f>
        <v>1</v>
      </c>
      <c r="BL4" s="1694">
        <v>0</v>
      </c>
      <c r="BM4" s="1693">
        <f aca="true" t="shared" si="31" ref="BM4:BM35">RANK(BL4,BL$4:BL$53,1)</f>
        <v>1</v>
      </c>
      <c r="BN4" s="1693">
        <f aca="true" t="shared" si="32" ref="BN4:BN35">BM4-BK4</f>
        <v>0</v>
      </c>
      <c r="BP4" s="1694">
        <v>1.4334198934155737</v>
      </c>
      <c r="BQ4" s="1693">
        <f aca="true" t="shared" si="33" ref="BQ4:BQ35">RANK(BP4,BP$4:BP$53,1)</f>
        <v>25</v>
      </c>
      <c r="BR4" s="1694">
        <v>1.6248348745046235</v>
      </c>
      <c r="BS4" s="1693">
        <f aca="true" t="shared" si="34" ref="BS4:BS35">RANK(BR4,BR$4:BR$53,1)</f>
        <v>32</v>
      </c>
      <c r="BT4" s="1693">
        <f aca="true" t="shared" si="35" ref="BT4:BT35">BS4-BQ4</f>
        <v>7</v>
      </c>
      <c r="BV4" s="1694">
        <v>0.4486420791078251</v>
      </c>
      <c r="BW4" s="1696">
        <f aca="true" t="shared" si="36" ref="BW4:BW35">RANK(BV4,BV$4:BV$53,1)</f>
        <v>1</v>
      </c>
      <c r="BX4" s="1694">
        <v>0.43485952665499233</v>
      </c>
      <c r="BY4" s="1693">
        <f aca="true" t="shared" si="37" ref="BY4:BY35">RANK(BX4,BX$4:BX$53,1)</f>
        <v>1</v>
      </c>
      <c r="BZ4" s="1693">
        <f aca="true" t="shared" si="38" ref="BZ4:BZ35">BY4-BW4</f>
        <v>0</v>
      </c>
    </row>
    <row r="5" spans="1:78" s="1693" customFormat="1" ht="12.75">
      <c r="A5" s="1688" t="s">
        <v>78</v>
      </c>
      <c r="B5" s="1689">
        <v>38815.440180586906</v>
      </c>
      <c r="C5" s="1690">
        <f t="shared" si="0"/>
        <v>3</v>
      </c>
      <c r="D5" s="1691">
        <v>46948</v>
      </c>
      <c r="E5" s="1690">
        <f t="shared" si="1"/>
        <v>5</v>
      </c>
      <c r="F5" s="1692">
        <f t="shared" si="2"/>
        <v>2</v>
      </c>
      <c r="G5" s="1692"/>
      <c r="H5" s="1689">
        <v>30026.997742663658</v>
      </c>
      <c r="I5" s="1690">
        <f t="shared" si="3"/>
        <v>5</v>
      </c>
      <c r="J5" s="1691">
        <v>33438</v>
      </c>
      <c r="K5" s="1690">
        <f t="shared" si="4"/>
        <v>10</v>
      </c>
      <c r="L5" s="1692">
        <f t="shared" si="5"/>
        <v>5</v>
      </c>
      <c r="N5" s="1691">
        <v>9250.925507900678</v>
      </c>
      <c r="O5" s="1690">
        <f t="shared" si="6"/>
        <v>7</v>
      </c>
      <c r="P5" s="1691">
        <v>5973</v>
      </c>
      <c r="Q5" s="1693">
        <f t="shared" si="7"/>
        <v>2</v>
      </c>
      <c r="R5" s="1692">
        <f t="shared" si="8"/>
        <v>-5</v>
      </c>
      <c r="T5" s="1690">
        <v>6992.686230248307</v>
      </c>
      <c r="U5" s="1693">
        <f t="shared" si="9"/>
        <v>23</v>
      </c>
      <c r="V5" s="1691">
        <v>3856</v>
      </c>
      <c r="W5" s="1693">
        <f t="shared" si="10"/>
        <v>10</v>
      </c>
      <c r="X5" s="1693">
        <f t="shared" si="11"/>
        <v>-13</v>
      </c>
      <c r="Z5" s="1690">
        <v>51027.44920993228</v>
      </c>
      <c r="AA5" s="1693">
        <f t="shared" si="12"/>
        <v>6</v>
      </c>
      <c r="AB5" s="1690">
        <v>46904.717768097136</v>
      </c>
      <c r="AC5" s="1693">
        <f t="shared" si="13"/>
        <v>4</v>
      </c>
      <c r="AD5" s="1693">
        <f t="shared" si="14"/>
        <v>-2</v>
      </c>
      <c r="AF5" s="1694">
        <v>0.6194690265486725</v>
      </c>
      <c r="AG5" s="1693">
        <f t="shared" si="15"/>
        <v>26</v>
      </c>
      <c r="AH5" s="1694">
        <v>0.5314437555358724</v>
      </c>
      <c r="AI5" s="1693">
        <f t="shared" si="16"/>
        <v>26</v>
      </c>
      <c r="AJ5" s="1693">
        <f t="shared" si="17"/>
        <v>0</v>
      </c>
      <c r="AL5" s="1694">
        <v>4.761904761904762</v>
      </c>
      <c r="AM5" s="1693">
        <f t="shared" si="18"/>
        <v>30</v>
      </c>
      <c r="AN5" s="1694">
        <v>11.666666666666666</v>
      </c>
      <c r="AO5" s="1693">
        <f t="shared" si="19"/>
        <v>40</v>
      </c>
      <c r="AP5" s="1693">
        <f t="shared" si="20"/>
        <v>10</v>
      </c>
      <c r="AR5" s="1694">
        <v>0</v>
      </c>
      <c r="AS5" s="1693">
        <f t="shared" si="21"/>
        <v>1</v>
      </c>
      <c r="AT5" s="1694">
        <v>0.03821169277799007</v>
      </c>
      <c r="AU5" s="1693">
        <f t="shared" si="22"/>
        <v>12</v>
      </c>
      <c r="AV5" s="1693">
        <f t="shared" si="23"/>
        <v>11</v>
      </c>
      <c r="AX5" s="1694">
        <v>0</v>
      </c>
      <c r="AY5" s="1693">
        <f t="shared" si="24"/>
        <v>1</v>
      </c>
      <c r="AZ5" s="1695">
        <v>0</v>
      </c>
      <c r="BA5" s="1693">
        <f t="shared" si="25"/>
        <v>1</v>
      </c>
      <c r="BB5" s="1693">
        <f t="shared" si="26"/>
        <v>0</v>
      </c>
      <c r="BD5" s="1694">
        <v>19.624497094322756</v>
      </c>
      <c r="BE5" s="1693">
        <f t="shared" si="27"/>
        <v>15</v>
      </c>
      <c r="BF5" s="1694">
        <v>21.20100848040339</v>
      </c>
      <c r="BG5" s="1693">
        <f t="shared" si="28"/>
        <v>18</v>
      </c>
      <c r="BH5" s="1693">
        <f t="shared" si="29"/>
        <v>3</v>
      </c>
      <c r="BJ5" s="1694">
        <v>1.0297482837528604</v>
      </c>
      <c r="BK5" s="1693">
        <f t="shared" si="30"/>
        <v>10</v>
      </c>
      <c r="BL5" s="1694">
        <v>1.0313216195569137</v>
      </c>
      <c r="BM5" s="1693">
        <f t="shared" si="31"/>
        <v>10</v>
      </c>
      <c r="BN5" s="1693">
        <f t="shared" si="32"/>
        <v>0</v>
      </c>
      <c r="BP5" s="1694">
        <v>2.363936685319605</v>
      </c>
      <c r="BQ5" s="1693">
        <f t="shared" si="33"/>
        <v>50</v>
      </c>
      <c r="BR5" s="1694">
        <v>2.2559769908322846</v>
      </c>
      <c r="BS5" s="1693">
        <f t="shared" si="34"/>
        <v>50</v>
      </c>
      <c r="BT5" s="1693">
        <f t="shared" si="35"/>
        <v>0</v>
      </c>
      <c r="BV5" s="1694">
        <v>0.5287866254744984</v>
      </c>
      <c r="BW5" s="1696">
        <f t="shared" si="36"/>
        <v>2</v>
      </c>
      <c r="BX5" s="1694">
        <v>0.5838862728375678</v>
      </c>
      <c r="BY5" s="1693">
        <f t="shared" si="37"/>
        <v>5</v>
      </c>
      <c r="BZ5" s="1693">
        <f t="shared" si="38"/>
        <v>3</v>
      </c>
    </row>
    <row r="6" spans="1:78" s="1693" customFormat="1" ht="12.75">
      <c r="A6" s="1688" t="s">
        <v>84</v>
      </c>
      <c r="B6" s="1689">
        <v>48556.22901138505</v>
      </c>
      <c r="C6" s="1690">
        <f t="shared" si="0"/>
        <v>5</v>
      </c>
      <c r="D6" s="1691">
        <v>56765.01433838591</v>
      </c>
      <c r="E6" s="1690">
        <f t="shared" si="1"/>
        <v>10</v>
      </c>
      <c r="F6" s="1692">
        <f t="shared" si="2"/>
        <v>5</v>
      </c>
      <c r="G6" s="1692"/>
      <c r="H6" s="1689">
        <v>31299.451224506513</v>
      </c>
      <c r="I6" s="1690">
        <f t="shared" si="3"/>
        <v>7</v>
      </c>
      <c r="J6" s="1691">
        <v>24049.24211388775</v>
      </c>
      <c r="K6" s="1690">
        <f t="shared" si="4"/>
        <v>5</v>
      </c>
      <c r="L6" s="1692">
        <f t="shared" si="5"/>
        <v>-2</v>
      </c>
      <c r="N6" s="1691">
        <v>16507.412564501596</v>
      </c>
      <c r="O6" s="1690">
        <f t="shared" si="6"/>
        <v>21</v>
      </c>
      <c r="P6" s="1691">
        <v>14094.469479721425</v>
      </c>
      <c r="Q6" s="1693">
        <f t="shared" si="7"/>
        <v>19</v>
      </c>
      <c r="R6" s="1692">
        <f t="shared" si="8"/>
        <v>-2</v>
      </c>
      <c r="T6" s="1690">
        <v>6047.915472192645</v>
      </c>
      <c r="U6" s="1693">
        <f t="shared" si="9"/>
        <v>19</v>
      </c>
      <c r="V6" s="1691">
        <v>11466.202376075378</v>
      </c>
      <c r="W6" s="1693">
        <f t="shared" si="10"/>
        <v>35</v>
      </c>
      <c r="X6" s="1693">
        <f t="shared" si="11"/>
        <v>16</v>
      </c>
      <c r="Z6" s="1690">
        <v>67597.26431321156</v>
      </c>
      <c r="AA6" s="1693">
        <f t="shared" si="12"/>
        <v>13</v>
      </c>
      <c r="AB6" s="1690">
        <v>67580.82752970094</v>
      </c>
      <c r="AC6" s="1693">
        <f t="shared" si="13"/>
        <v>13</v>
      </c>
      <c r="AD6" s="1693">
        <f t="shared" si="14"/>
        <v>0</v>
      </c>
      <c r="AF6" s="1694">
        <v>0</v>
      </c>
      <c r="AG6" s="1693">
        <f t="shared" si="15"/>
        <v>1</v>
      </c>
      <c r="AH6" s="1694">
        <v>0</v>
      </c>
      <c r="AI6" s="1693">
        <f t="shared" si="16"/>
        <v>1</v>
      </c>
      <c r="AJ6" s="1693">
        <f t="shared" si="17"/>
        <v>0</v>
      </c>
      <c r="AL6" s="1694">
        <v>2.5806451612903225</v>
      </c>
      <c r="AM6" s="1693">
        <f t="shared" si="18"/>
        <v>21</v>
      </c>
      <c r="AN6" s="1694">
        <v>2.5806451612903225</v>
      </c>
      <c r="AO6" s="1693">
        <f t="shared" si="19"/>
        <v>23</v>
      </c>
      <c r="AP6" s="1693">
        <f t="shared" si="20"/>
        <v>2</v>
      </c>
      <c r="AR6" s="1694">
        <v>0.1092896174863388</v>
      </c>
      <c r="AS6" s="1693">
        <f t="shared" si="21"/>
        <v>15</v>
      </c>
      <c r="AT6" s="1694">
        <v>0.10922992900054614</v>
      </c>
      <c r="AU6" s="1693">
        <f t="shared" si="22"/>
        <v>16</v>
      </c>
      <c r="AV6" s="1693">
        <f t="shared" si="23"/>
        <v>1</v>
      </c>
      <c r="AX6" s="1694">
        <v>15.384615384615385</v>
      </c>
      <c r="AY6" s="1693">
        <f t="shared" si="24"/>
        <v>9</v>
      </c>
      <c r="AZ6" s="1695">
        <v>16.7741935483871</v>
      </c>
      <c r="BA6" s="1693">
        <f t="shared" si="25"/>
        <v>9</v>
      </c>
      <c r="BB6" s="1693">
        <f t="shared" si="26"/>
        <v>0</v>
      </c>
      <c r="BD6" s="1694">
        <v>17.71428571428571</v>
      </c>
      <c r="BE6" s="1693">
        <f t="shared" si="27"/>
        <v>8</v>
      </c>
      <c r="BF6" s="1694">
        <v>18.426724137931032</v>
      </c>
      <c r="BG6" s="1693">
        <f t="shared" si="28"/>
        <v>12</v>
      </c>
      <c r="BH6" s="1693">
        <f t="shared" si="29"/>
        <v>4</v>
      </c>
      <c r="BJ6" s="1694">
        <v>4.782608695652174</v>
      </c>
      <c r="BK6" s="1693">
        <f t="shared" si="30"/>
        <v>20</v>
      </c>
      <c r="BL6" s="1694">
        <v>4.844855743059336</v>
      </c>
      <c r="BM6" s="1693">
        <f t="shared" si="31"/>
        <v>22</v>
      </c>
      <c r="BN6" s="1693">
        <f t="shared" si="32"/>
        <v>2</v>
      </c>
      <c r="BP6" s="1694">
        <v>2.0168761475308035</v>
      </c>
      <c r="BQ6" s="1693">
        <f t="shared" si="33"/>
        <v>42</v>
      </c>
      <c r="BR6" s="1694">
        <v>2.0362179754652425</v>
      </c>
      <c r="BS6" s="1693">
        <f t="shared" si="34"/>
        <v>43</v>
      </c>
      <c r="BT6" s="1693">
        <f t="shared" si="35"/>
        <v>1</v>
      </c>
      <c r="BV6" s="1694">
        <v>0.5298842240638124</v>
      </c>
      <c r="BW6" s="1696">
        <f t="shared" si="36"/>
        <v>3</v>
      </c>
      <c r="BX6" s="1694">
        <v>0.5800105156248924</v>
      </c>
      <c r="BY6" s="1693">
        <f t="shared" si="37"/>
        <v>4</v>
      </c>
      <c r="BZ6" s="1693">
        <f t="shared" si="38"/>
        <v>1</v>
      </c>
    </row>
    <row r="7" spans="1:78" s="1693" customFormat="1" ht="12.75">
      <c r="A7" s="1688" t="s">
        <v>102</v>
      </c>
      <c r="B7" s="1689">
        <v>51714.3431096826</v>
      </c>
      <c r="C7" s="1690">
        <f t="shared" si="0"/>
        <v>6</v>
      </c>
      <c r="D7" s="1691">
        <v>58822.393300918426</v>
      </c>
      <c r="E7" s="1690">
        <f t="shared" si="1"/>
        <v>11</v>
      </c>
      <c r="F7" s="1692">
        <f t="shared" si="2"/>
        <v>5</v>
      </c>
      <c r="G7" s="1692"/>
      <c r="H7" s="1689">
        <v>30933.70831659301</v>
      </c>
      <c r="I7" s="1690">
        <f t="shared" si="3"/>
        <v>6</v>
      </c>
      <c r="J7" s="1691">
        <v>36132.495948136144</v>
      </c>
      <c r="K7" s="1690">
        <f t="shared" si="4"/>
        <v>12</v>
      </c>
      <c r="L7" s="1692">
        <f t="shared" si="5"/>
        <v>6</v>
      </c>
      <c r="N7" s="1691">
        <v>13482.79094683273</v>
      </c>
      <c r="O7" s="1690">
        <f t="shared" si="6"/>
        <v>13</v>
      </c>
      <c r="P7" s="1691">
        <v>11894.651539708266</v>
      </c>
      <c r="Q7" s="1693">
        <f t="shared" si="7"/>
        <v>14</v>
      </c>
      <c r="R7" s="1692">
        <f t="shared" si="8"/>
        <v>1</v>
      </c>
      <c r="T7" s="1690">
        <v>4986.741663318602</v>
      </c>
      <c r="U7" s="1693">
        <f t="shared" si="9"/>
        <v>13</v>
      </c>
      <c r="V7" s="1691">
        <v>5585.224203133442</v>
      </c>
      <c r="W7" s="1693">
        <f t="shared" si="10"/>
        <v>18</v>
      </c>
      <c r="X7" s="1693">
        <f t="shared" si="11"/>
        <v>5</v>
      </c>
      <c r="Z7" s="1690">
        <v>53488.41569572787</v>
      </c>
      <c r="AA7" s="1693">
        <f t="shared" si="12"/>
        <v>7</v>
      </c>
      <c r="AB7" s="1690">
        <v>57558.48190167477</v>
      </c>
      <c r="AC7" s="1693">
        <f t="shared" si="13"/>
        <v>11</v>
      </c>
      <c r="AD7" s="1693">
        <f t="shared" si="14"/>
        <v>4</v>
      </c>
      <c r="AF7" s="1694">
        <v>1.3496932515337423</v>
      </c>
      <c r="AG7" s="1693">
        <f t="shared" si="15"/>
        <v>29</v>
      </c>
      <c r="AH7" s="1694">
        <v>1.336573511543135</v>
      </c>
      <c r="AI7" s="1693">
        <f t="shared" si="16"/>
        <v>31</v>
      </c>
      <c r="AJ7" s="1693">
        <f t="shared" si="17"/>
        <v>2</v>
      </c>
      <c r="AL7" s="1694">
        <v>5.154639175257731</v>
      </c>
      <c r="AM7" s="1693">
        <f t="shared" si="18"/>
        <v>33</v>
      </c>
      <c r="AN7" s="1694">
        <v>12.222222222222221</v>
      </c>
      <c r="AO7" s="1693">
        <f t="shared" si="19"/>
        <v>41</v>
      </c>
      <c r="AP7" s="1693">
        <f t="shared" si="20"/>
        <v>8</v>
      </c>
      <c r="AR7" s="1694">
        <v>0.05042864346949068</v>
      </c>
      <c r="AS7" s="1693">
        <f t="shared" si="21"/>
        <v>9</v>
      </c>
      <c r="AT7" s="1694">
        <v>0.05042864346949068</v>
      </c>
      <c r="AU7" s="1693">
        <f t="shared" si="22"/>
        <v>13</v>
      </c>
      <c r="AV7" s="1693">
        <f t="shared" si="23"/>
        <v>4</v>
      </c>
      <c r="AX7" s="1694">
        <v>0</v>
      </c>
      <c r="AY7" s="1693">
        <f t="shared" si="24"/>
        <v>1</v>
      </c>
      <c r="AZ7" s="1695">
        <v>0</v>
      </c>
      <c r="BA7" s="1693">
        <f t="shared" si="25"/>
        <v>1</v>
      </c>
      <c r="BB7" s="1693">
        <f t="shared" si="26"/>
        <v>0</v>
      </c>
      <c r="BD7" s="1694">
        <v>12.220620043258831</v>
      </c>
      <c r="BE7" s="1693">
        <f t="shared" si="27"/>
        <v>3</v>
      </c>
      <c r="BF7" s="1694">
        <v>12.373737373737374</v>
      </c>
      <c r="BG7" s="1693">
        <f t="shared" si="28"/>
        <v>3</v>
      </c>
      <c r="BH7" s="1693">
        <f t="shared" si="29"/>
        <v>0</v>
      </c>
      <c r="BJ7" s="1694">
        <v>1.8108651911468814</v>
      </c>
      <c r="BK7" s="1693">
        <f t="shared" si="30"/>
        <v>13</v>
      </c>
      <c r="BL7" s="1694">
        <v>1.860231271995978</v>
      </c>
      <c r="BM7" s="1693">
        <f t="shared" si="31"/>
        <v>14</v>
      </c>
      <c r="BN7" s="1693">
        <f t="shared" si="32"/>
        <v>1</v>
      </c>
      <c r="BP7" s="1694">
        <v>2.074979876172002</v>
      </c>
      <c r="BQ7" s="1693">
        <f t="shared" si="33"/>
        <v>45</v>
      </c>
      <c r="BR7" s="1694">
        <v>1.8767939942592184</v>
      </c>
      <c r="BS7" s="1693">
        <f t="shared" si="34"/>
        <v>39</v>
      </c>
      <c r="BT7" s="1693">
        <f t="shared" si="35"/>
        <v>-6</v>
      </c>
      <c r="BV7" s="1694">
        <v>0.5402429847989628</v>
      </c>
      <c r="BW7" s="1696">
        <f t="shared" si="36"/>
        <v>4</v>
      </c>
      <c r="BX7" s="1694">
        <v>0.6474062675423354</v>
      </c>
      <c r="BY7" s="1693">
        <f t="shared" si="37"/>
        <v>7</v>
      </c>
      <c r="BZ7" s="1693">
        <f t="shared" si="38"/>
        <v>3</v>
      </c>
    </row>
    <row r="8" spans="1:78" s="1693" customFormat="1" ht="12.75">
      <c r="A8" s="1688" t="s">
        <v>68</v>
      </c>
      <c r="B8" s="1689">
        <v>105923.57291864214</v>
      </c>
      <c r="C8" s="1690">
        <f t="shared" si="0"/>
        <v>21</v>
      </c>
      <c r="D8" s="1691">
        <v>83832.00606750094</v>
      </c>
      <c r="E8" s="1690">
        <f t="shared" si="1"/>
        <v>18</v>
      </c>
      <c r="F8" s="1692">
        <f t="shared" si="2"/>
        <v>-3</v>
      </c>
      <c r="G8" s="1692"/>
      <c r="H8" s="1689">
        <v>71466.8120614451</v>
      </c>
      <c r="I8" s="1690">
        <f t="shared" si="3"/>
        <v>28</v>
      </c>
      <c r="J8" s="1691">
        <v>67028.63102009859</v>
      </c>
      <c r="K8" s="1690">
        <f t="shared" si="4"/>
        <v>30</v>
      </c>
      <c r="L8" s="1692">
        <f t="shared" si="5"/>
        <v>2</v>
      </c>
      <c r="N8" s="1691">
        <v>15457.234970604968</v>
      </c>
      <c r="O8" s="1690">
        <f t="shared" si="6"/>
        <v>18</v>
      </c>
      <c r="P8" s="1691">
        <v>13833.048919226394</v>
      </c>
      <c r="Q8" s="1693">
        <f t="shared" si="7"/>
        <v>18</v>
      </c>
      <c r="R8" s="1692">
        <f t="shared" si="8"/>
        <v>0</v>
      </c>
      <c r="T8" s="1690">
        <v>6150.768063720842</v>
      </c>
      <c r="U8" s="1693">
        <f t="shared" si="9"/>
        <v>20</v>
      </c>
      <c r="V8" s="1691">
        <v>6325.843761850588</v>
      </c>
      <c r="W8" s="1693">
        <f t="shared" si="10"/>
        <v>22</v>
      </c>
      <c r="X8" s="1693">
        <f t="shared" si="11"/>
        <v>2</v>
      </c>
      <c r="Z8" s="1690">
        <v>115091.02977432201</v>
      </c>
      <c r="AA8" s="1693">
        <f t="shared" si="12"/>
        <v>26</v>
      </c>
      <c r="AB8" s="1690">
        <v>106844.23587409935</v>
      </c>
      <c r="AC8" s="1693">
        <f t="shared" si="13"/>
        <v>27</v>
      </c>
      <c r="AD8" s="1693">
        <f t="shared" si="14"/>
        <v>1</v>
      </c>
      <c r="AF8" s="1694">
        <v>0</v>
      </c>
      <c r="AG8" s="1693">
        <f t="shared" si="15"/>
        <v>1</v>
      </c>
      <c r="AH8" s="1694">
        <v>0</v>
      </c>
      <c r="AI8" s="1693">
        <f t="shared" si="16"/>
        <v>1</v>
      </c>
      <c r="AJ8" s="1693">
        <f t="shared" si="17"/>
        <v>0</v>
      </c>
      <c r="AL8" s="1694">
        <v>0</v>
      </c>
      <c r="AM8" s="1693">
        <f t="shared" si="18"/>
        <v>1</v>
      </c>
      <c r="AN8" s="1694">
        <v>0</v>
      </c>
      <c r="AO8" s="1693">
        <f t="shared" si="19"/>
        <v>1</v>
      </c>
      <c r="AP8" s="1693">
        <f t="shared" si="20"/>
        <v>0</v>
      </c>
      <c r="AR8" s="1694">
        <v>0.06637902422834385</v>
      </c>
      <c r="AS8" s="1693">
        <f t="shared" si="21"/>
        <v>12</v>
      </c>
      <c r="AT8" s="1694">
        <v>0.033123550844650546</v>
      </c>
      <c r="AU8" s="1693">
        <f t="shared" si="22"/>
        <v>11</v>
      </c>
      <c r="AV8" s="1693">
        <f t="shared" si="23"/>
        <v>-1</v>
      </c>
      <c r="AX8" s="1694">
        <v>25.11415525114155</v>
      </c>
      <c r="AY8" s="1693">
        <f t="shared" si="24"/>
        <v>10</v>
      </c>
      <c r="AZ8" s="1695">
        <v>24.766355140186917</v>
      </c>
      <c r="BA8" s="1693">
        <f t="shared" si="25"/>
        <v>10</v>
      </c>
      <c r="BB8" s="1693">
        <f t="shared" si="26"/>
        <v>0</v>
      </c>
      <c r="BD8" s="1694">
        <v>20.732320303135754</v>
      </c>
      <c r="BE8" s="1693">
        <f t="shared" si="27"/>
        <v>18</v>
      </c>
      <c r="BF8" s="1694">
        <v>21.047740736438612</v>
      </c>
      <c r="BG8" s="1693">
        <f t="shared" si="28"/>
        <v>17</v>
      </c>
      <c r="BH8" s="1693">
        <f t="shared" si="29"/>
        <v>-1</v>
      </c>
      <c r="BJ8" s="1694">
        <v>0.5546492659053833</v>
      </c>
      <c r="BK8" s="1693">
        <f t="shared" si="30"/>
        <v>9</v>
      </c>
      <c r="BL8" s="1694">
        <v>0.8135372600065083</v>
      </c>
      <c r="BM8" s="1693">
        <f t="shared" si="31"/>
        <v>9</v>
      </c>
      <c r="BN8" s="1693">
        <f t="shared" si="32"/>
        <v>0</v>
      </c>
      <c r="BP8" s="1694">
        <v>1.5774810336555958</v>
      </c>
      <c r="BQ8" s="1693">
        <f t="shared" si="33"/>
        <v>32</v>
      </c>
      <c r="BR8" s="1694">
        <v>1.4449208331926673</v>
      </c>
      <c r="BS8" s="1693">
        <f t="shared" si="34"/>
        <v>26</v>
      </c>
      <c r="BT8" s="1693">
        <f t="shared" si="35"/>
        <v>-6</v>
      </c>
      <c r="BV8" s="1694">
        <v>0.5835614978860694</v>
      </c>
      <c r="BW8" s="1696">
        <f t="shared" si="36"/>
        <v>5</v>
      </c>
      <c r="BX8" s="1694">
        <v>0.5581593364070576</v>
      </c>
      <c r="BY8" s="1693">
        <f t="shared" si="37"/>
        <v>3</v>
      </c>
      <c r="BZ8" s="1693">
        <f t="shared" si="38"/>
        <v>-2</v>
      </c>
    </row>
    <row r="9" spans="1:78" s="1693" customFormat="1" ht="12" customHeight="1">
      <c r="A9" s="1688" t="s">
        <v>92</v>
      </c>
      <c r="B9" s="1689">
        <v>31684.870618197543</v>
      </c>
      <c r="C9" s="1690">
        <f t="shared" si="0"/>
        <v>1</v>
      </c>
      <c r="D9" s="1691">
        <v>36889.51950363138</v>
      </c>
      <c r="E9" s="1690">
        <f t="shared" si="1"/>
        <v>1</v>
      </c>
      <c r="F9" s="1692">
        <f t="shared" si="2"/>
        <v>0</v>
      </c>
      <c r="G9" s="1692"/>
      <c r="H9" s="1689">
        <v>19084.332428341462</v>
      </c>
      <c r="I9" s="1690">
        <f t="shared" si="3"/>
        <v>2</v>
      </c>
      <c r="J9" s="1691">
        <v>17935.404742436633</v>
      </c>
      <c r="K9" s="1690">
        <f t="shared" si="4"/>
        <v>1</v>
      </c>
      <c r="L9" s="1692">
        <f t="shared" si="5"/>
        <v>-1</v>
      </c>
      <c r="N9" s="1691">
        <v>8280.507436150021</v>
      </c>
      <c r="O9" s="1690">
        <f t="shared" si="6"/>
        <v>5</v>
      </c>
      <c r="P9" s="1691">
        <v>7296.690875859747</v>
      </c>
      <c r="Q9" s="1693">
        <f t="shared" si="7"/>
        <v>5</v>
      </c>
      <c r="R9" s="1692">
        <f t="shared" si="8"/>
        <v>0</v>
      </c>
      <c r="T9" s="1690">
        <v>2424.1128276591144</v>
      </c>
      <c r="U9" s="1693">
        <f t="shared" si="9"/>
        <v>5</v>
      </c>
      <c r="V9" s="1691">
        <v>2060.5309989899474</v>
      </c>
      <c r="W9" s="1693">
        <f t="shared" si="10"/>
        <v>4</v>
      </c>
      <c r="X9" s="1693">
        <f t="shared" si="11"/>
        <v>-1</v>
      </c>
      <c r="Z9" s="1690">
        <v>33559.62134499411</v>
      </c>
      <c r="AA9" s="1693">
        <f t="shared" si="12"/>
        <v>2</v>
      </c>
      <c r="AB9" s="1690">
        <v>31261.50738300226</v>
      </c>
      <c r="AC9" s="1693">
        <f t="shared" si="13"/>
        <v>1</v>
      </c>
      <c r="AD9" s="1693">
        <f t="shared" si="14"/>
        <v>-1</v>
      </c>
      <c r="AF9" s="1694">
        <v>2.2375215146299485</v>
      </c>
      <c r="AG9" s="1693">
        <f t="shared" si="15"/>
        <v>34</v>
      </c>
      <c r="AH9" s="1694">
        <v>0</v>
      </c>
      <c r="AI9" s="1693">
        <f t="shared" si="16"/>
        <v>1</v>
      </c>
      <c r="AJ9" s="1693">
        <f t="shared" si="17"/>
        <v>-33</v>
      </c>
      <c r="AL9" s="1694">
        <v>0.38314176245210724</v>
      </c>
      <c r="AM9" s="1693">
        <f t="shared" si="18"/>
        <v>10</v>
      </c>
      <c r="AN9" s="1694">
        <v>0.37593984962406013</v>
      </c>
      <c r="AO9" s="1693">
        <f t="shared" si="19"/>
        <v>12</v>
      </c>
      <c r="AP9" s="1693">
        <f t="shared" si="20"/>
        <v>2</v>
      </c>
      <c r="AR9" s="1694">
        <v>0.1530221882172915</v>
      </c>
      <c r="AS9" s="1693">
        <f t="shared" si="21"/>
        <v>18</v>
      </c>
      <c r="AT9" s="1694">
        <v>0.0763358778625954</v>
      </c>
      <c r="AU9" s="1693">
        <f t="shared" si="22"/>
        <v>14</v>
      </c>
      <c r="AV9" s="1693">
        <f t="shared" si="23"/>
        <v>-4</v>
      </c>
      <c r="AX9" s="1694">
        <v>50</v>
      </c>
      <c r="AY9" s="1693">
        <f t="shared" si="24"/>
        <v>33</v>
      </c>
      <c r="AZ9" s="1695">
        <v>49.36708860759494</v>
      </c>
      <c r="BA9" s="1693">
        <f t="shared" si="25"/>
        <v>33</v>
      </c>
      <c r="BB9" s="1693">
        <f t="shared" si="26"/>
        <v>0</v>
      </c>
      <c r="BD9" s="1694">
        <v>23.32463011314186</v>
      </c>
      <c r="BE9" s="1693">
        <f t="shared" si="27"/>
        <v>24</v>
      </c>
      <c r="BF9" s="1694">
        <v>23.63300358734645</v>
      </c>
      <c r="BG9" s="1693">
        <f t="shared" si="28"/>
        <v>24</v>
      </c>
      <c r="BH9" s="1693">
        <f t="shared" si="29"/>
        <v>0</v>
      </c>
      <c r="BJ9" s="1694">
        <v>7.208588957055214</v>
      </c>
      <c r="BK9" s="1693">
        <f t="shared" si="30"/>
        <v>28</v>
      </c>
      <c r="BL9" s="1694">
        <v>6.891271056661561</v>
      </c>
      <c r="BM9" s="1693">
        <f t="shared" si="31"/>
        <v>27</v>
      </c>
      <c r="BN9" s="1693">
        <f t="shared" si="32"/>
        <v>-1</v>
      </c>
      <c r="BP9" s="1694">
        <v>2.066972067493269</v>
      </c>
      <c r="BQ9" s="1693">
        <f t="shared" si="33"/>
        <v>44</v>
      </c>
      <c r="BR9" s="1694">
        <v>2.2110288465428654</v>
      </c>
      <c r="BS9" s="1693">
        <f t="shared" si="34"/>
        <v>48</v>
      </c>
      <c r="BT9" s="1693">
        <f t="shared" si="35"/>
        <v>4</v>
      </c>
      <c r="BV9" s="1694">
        <v>0.5932983884170356</v>
      </c>
      <c r="BW9" s="1696">
        <f t="shared" si="36"/>
        <v>6</v>
      </c>
      <c r="BX9" s="1694">
        <v>0.4874193918856329</v>
      </c>
      <c r="BY9" s="1693">
        <f t="shared" si="37"/>
        <v>2</v>
      </c>
      <c r="BZ9" s="1693">
        <f t="shared" si="38"/>
        <v>-4</v>
      </c>
    </row>
    <row r="10" spans="1:78" s="1693" customFormat="1" ht="12.75">
      <c r="A10" s="1688" t="s">
        <v>93</v>
      </c>
      <c r="B10" s="1689">
        <v>53941.927562922036</v>
      </c>
      <c r="C10" s="1690">
        <f t="shared" si="0"/>
        <v>7</v>
      </c>
      <c r="D10" s="1691">
        <v>53079.24856929584</v>
      </c>
      <c r="E10" s="1690">
        <f t="shared" si="1"/>
        <v>7</v>
      </c>
      <c r="F10" s="1692">
        <f t="shared" si="2"/>
        <v>0</v>
      </c>
      <c r="G10" s="1692"/>
      <c r="H10" s="1689">
        <v>39854.63474524248</v>
      </c>
      <c r="I10" s="1690">
        <f t="shared" si="3"/>
        <v>13</v>
      </c>
      <c r="J10" s="1691">
        <v>40045.658123911424</v>
      </c>
      <c r="K10" s="1690">
        <f t="shared" si="4"/>
        <v>16</v>
      </c>
      <c r="L10" s="1692">
        <f t="shared" si="5"/>
        <v>3</v>
      </c>
      <c r="N10" s="1691">
        <v>7421.608348680172</v>
      </c>
      <c r="O10" s="1690">
        <f t="shared" si="6"/>
        <v>3</v>
      </c>
      <c r="P10" s="1691">
        <v>6982.95595919383</v>
      </c>
      <c r="Q10" s="1693">
        <f t="shared" si="7"/>
        <v>4</v>
      </c>
      <c r="R10" s="1692">
        <f t="shared" si="8"/>
        <v>1</v>
      </c>
      <c r="T10" s="1690">
        <v>6028.606507059546</v>
      </c>
      <c r="U10" s="1693">
        <f t="shared" si="9"/>
        <v>18</v>
      </c>
      <c r="V10" s="1691">
        <v>5840.009952724558</v>
      </c>
      <c r="W10" s="1693">
        <f t="shared" si="10"/>
        <v>19</v>
      </c>
      <c r="X10" s="1693">
        <f t="shared" si="11"/>
        <v>1</v>
      </c>
      <c r="Z10" s="1690">
        <v>56370.7796193984</v>
      </c>
      <c r="AA10" s="1693">
        <f t="shared" si="12"/>
        <v>9</v>
      </c>
      <c r="AB10" s="1690">
        <v>55215.84971385917</v>
      </c>
      <c r="AC10" s="1693">
        <f t="shared" si="13"/>
        <v>9</v>
      </c>
      <c r="AD10" s="1693">
        <f t="shared" si="14"/>
        <v>0</v>
      </c>
      <c r="AF10" s="1694">
        <v>0</v>
      </c>
      <c r="AG10" s="1693">
        <f t="shared" si="15"/>
        <v>1</v>
      </c>
      <c r="AH10" s="1694">
        <v>0</v>
      </c>
      <c r="AI10" s="1693">
        <f t="shared" si="16"/>
        <v>1</v>
      </c>
      <c r="AJ10" s="1693">
        <f t="shared" si="17"/>
        <v>0</v>
      </c>
      <c r="AL10" s="1694">
        <v>1.4492753623188406</v>
      </c>
      <c r="AM10" s="1693">
        <f t="shared" si="18"/>
        <v>15</v>
      </c>
      <c r="AN10" s="1694">
        <v>1.4492753623188406</v>
      </c>
      <c r="AO10" s="1693">
        <f t="shared" si="19"/>
        <v>16</v>
      </c>
      <c r="AP10" s="1693">
        <f t="shared" si="20"/>
        <v>1</v>
      </c>
      <c r="AR10" s="1694">
        <v>1.6568047337278107</v>
      </c>
      <c r="AS10" s="1693">
        <f t="shared" si="21"/>
        <v>42</v>
      </c>
      <c r="AT10" s="1694">
        <v>2.3434343434343434</v>
      </c>
      <c r="AU10" s="1693">
        <f t="shared" si="22"/>
        <v>43</v>
      </c>
      <c r="AV10" s="1693">
        <f t="shared" si="23"/>
        <v>1</v>
      </c>
      <c r="AX10" s="1694">
        <v>1.4492753623188406</v>
      </c>
      <c r="AY10" s="1693">
        <f t="shared" si="24"/>
        <v>4</v>
      </c>
      <c r="AZ10" s="1695">
        <v>0</v>
      </c>
      <c r="BA10" s="1693">
        <f t="shared" si="25"/>
        <v>1</v>
      </c>
      <c r="BB10" s="1693">
        <f t="shared" si="26"/>
        <v>-3</v>
      </c>
      <c r="BD10" s="1694">
        <v>25.11548331907613</v>
      </c>
      <c r="BE10" s="1693">
        <f t="shared" si="27"/>
        <v>29</v>
      </c>
      <c r="BF10" s="1694">
        <v>25.621251071122536</v>
      </c>
      <c r="BG10" s="1693">
        <f t="shared" si="28"/>
        <v>30</v>
      </c>
      <c r="BH10" s="1693">
        <f t="shared" si="29"/>
        <v>1</v>
      </c>
      <c r="BJ10" s="1694">
        <v>0</v>
      </c>
      <c r="BK10" s="1693">
        <f t="shared" si="30"/>
        <v>1</v>
      </c>
      <c r="BL10" s="1694">
        <v>0</v>
      </c>
      <c r="BM10" s="1693">
        <f t="shared" si="31"/>
        <v>1</v>
      </c>
      <c r="BN10" s="1693">
        <f t="shared" si="32"/>
        <v>0</v>
      </c>
      <c r="BP10" s="1694">
        <v>2.087891709456852</v>
      </c>
      <c r="BQ10" s="1693">
        <f t="shared" si="33"/>
        <v>46</v>
      </c>
      <c r="BR10" s="1694">
        <v>2.2150768131475527</v>
      </c>
      <c r="BS10" s="1693">
        <f t="shared" si="34"/>
        <v>49</v>
      </c>
      <c r="BT10" s="1693">
        <f t="shared" si="35"/>
        <v>3</v>
      </c>
      <c r="BV10" s="1694">
        <v>0.6339451131692827</v>
      </c>
      <c r="BW10" s="1696">
        <f t="shared" si="36"/>
        <v>7</v>
      </c>
      <c r="BX10" s="1694">
        <v>0.6895082510093412</v>
      </c>
      <c r="BY10" s="1693">
        <f t="shared" si="37"/>
        <v>11</v>
      </c>
      <c r="BZ10" s="1693">
        <f t="shared" si="38"/>
        <v>4</v>
      </c>
    </row>
    <row r="11" spans="1:78" s="1693" customFormat="1" ht="12.75">
      <c r="A11" s="1688" t="s">
        <v>81</v>
      </c>
      <c r="B11" s="1689">
        <v>60021.80929095355</v>
      </c>
      <c r="C11" s="1690">
        <f t="shared" si="0"/>
        <v>11</v>
      </c>
      <c r="D11" s="1691">
        <v>61426.96957878315</v>
      </c>
      <c r="E11" s="1690">
        <f t="shared" si="1"/>
        <v>12</v>
      </c>
      <c r="F11" s="1692">
        <f t="shared" si="2"/>
        <v>1</v>
      </c>
      <c r="G11" s="1692"/>
      <c r="H11" s="1689">
        <v>39211.63814180929</v>
      </c>
      <c r="I11" s="1690">
        <f t="shared" si="3"/>
        <v>12</v>
      </c>
      <c r="J11" s="1691">
        <v>37695.397815912635</v>
      </c>
      <c r="K11" s="1690">
        <f t="shared" si="4"/>
        <v>13</v>
      </c>
      <c r="L11" s="1692">
        <f t="shared" si="5"/>
        <v>1</v>
      </c>
      <c r="N11" s="1691">
        <v>10547.090464547677</v>
      </c>
      <c r="O11" s="1690">
        <f t="shared" si="6"/>
        <v>8</v>
      </c>
      <c r="P11" s="1691">
        <v>9890.990639625585</v>
      </c>
      <c r="Q11" s="1693">
        <f t="shared" si="7"/>
        <v>9</v>
      </c>
      <c r="R11" s="1692">
        <f t="shared" si="8"/>
        <v>1</v>
      </c>
      <c r="T11" s="1690">
        <v>5684.8899755501225</v>
      </c>
      <c r="U11" s="1693">
        <f t="shared" si="9"/>
        <v>17</v>
      </c>
      <c r="V11" s="1691">
        <v>5031.98127925117</v>
      </c>
      <c r="W11" s="1693">
        <f t="shared" si="10"/>
        <v>14</v>
      </c>
      <c r="X11" s="1693">
        <f t="shared" si="11"/>
        <v>-3</v>
      </c>
      <c r="Z11" s="1690">
        <v>62275.01222493887</v>
      </c>
      <c r="AA11" s="1693">
        <f t="shared" si="12"/>
        <v>12</v>
      </c>
      <c r="AB11" s="1690">
        <v>59716.84867394696</v>
      </c>
      <c r="AC11" s="1693">
        <f t="shared" si="13"/>
        <v>12</v>
      </c>
      <c r="AD11" s="1693">
        <f t="shared" si="14"/>
        <v>0</v>
      </c>
      <c r="AF11" s="1694">
        <v>0</v>
      </c>
      <c r="AG11" s="1693">
        <f t="shared" si="15"/>
        <v>1</v>
      </c>
      <c r="AH11" s="1694">
        <v>2.1226415094339623</v>
      </c>
      <c r="AI11" s="1693">
        <f t="shared" si="16"/>
        <v>36</v>
      </c>
      <c r="AJ11" s="1693">
        <f t="shared" si="17"/>
        <v>35</v>
      </c>
      <c r="AL11" s="1694">
        <v>9.836065573770492</v>
      </c>
      <c r="AM11" s="1693">
        <f t="shared" si="18"/>
        <v>40</v>
      </c>
      <c r="AN11" s="1694">
        <v>14.035087719298245</v>
      </c>
      <c r="AO11" s="1693">
        <f t="shared" si="19"/>
        <v>45</v>
      </c>
      <c r="AP11" s="1693">
        <f t="shared" si="20"/>
        <v>5</v>
      </c>
      <c r="AR11" s="1694">
        <v>0.48255382331106156</v>
      </c>
      <c r="AS11" s="1693">
        <f t="shared" si="21"/>
        <v>28</v>
      </c>
      <c r="AT11" s="1694">
        <v>0.6705409029950827</v>
      </c>
      <c r="AU11" s="1693">
        <f t="shared" si="22"/>
        <v>31</v>
      </c>
      <c r="AV11" s="1693">
        <f t="shared" si="23"/>
        <v>3</v>
      </c>
      <c r="AX11" s="1694">
        <v>32.78688524590164</v>
      </c>
      <c r="AY11" s="1693">
        <f t="shared" si="24"/>
        <v>12</v>
      </c>
      <c r="AZ11" s="1695">
        <v>34.48275862068966</v>
      </c>
      <c r="BA11" s="1693">
        <f t="shared" si="25"/>
        <v>14</v>
      </c>
      <c r="BB11" s="1693">
        <f t="shared" si="26"/>
        <v>2</v>
      </c>
      <c r="BD11" s="1694">
        <v>23.819075967387086</v>
      </c>
      <c r="BE11" s="1693">
        <f t="shared" si="27"/>
        <v>27</v>
      </c>
      <c r="BF11" s="1694">
        <v>24.551286204885635</v>
      </c>
      <c r="BG11" s="1693">
        <f t="shared" si="28"/>
        <v>26</v>
      </c>
      <c r="BH11" s="1693">
        <f t="shared" si="29"/>
        <v>-1</v>
      </c>
      <c r="BJ11" s="1694">
        <v>1.0393466963622866</v>
      </c>
      <c r="BK11" s="1693">
        <f t="shared" si="30"/>
        <v>11</v>
      </c>
      <c r="BL11" s="1694">
        <v>1.5561319007039645</v>
      </c>
      <c r="BM11" s="1693">
        <f t="shared" si="31"/>
        <v>13</v>
      </c>
      <c r="BN11" s="1693">
        <f t="shared" si="32"/>
        <v>2</v>
      </c>
      <c r="BP11" s="1694">
        <v>1.3783189367486917</v>
      </c>
      <c r="BQ11" s="1693">
        <f t="shared" si="33"/>
        <v>22</v>
      </c>
      <c r="BR11" s="1694">
        <v>1.4307189881291793</v>
      </c>
      <c r="BS11" s="1693">
        <f t="shared" si="34"/>
        <v>25</v>
      </c>
      <c r="BT11" s="1693">
        <f t="shared" si="35"/>
        <v>3</v>
      </c>
      <c r="BV11" s="1694">
        <v>0.6761211782660657</v>
      </c>
      <c r="BW11" s="1696">
        <f t="shared" si="36"/>
        <v>8</v>
      </c>
      <c r="BX11" s="1694">
        <v>0.8370485879898156</v>
      </c>
      <c r="BY11" s="1693">
        <f t="shared" si="37"/>
        <v>19</v>
      </c>
      <c r="BZ11" s="1693">
        <f t="shared" si="38"/>
        <v>11</v>
      </c>
    </row>
    <row r="12" spans="1:78" s="1693" customFormat="1" ht="12.75">
      <c r="A12" s="1688" t="s">
        <v>69</v>
      </c>
      <c r="B12" s="1689">
        <v>68283.7803780378</v>
      </c>
      <c r="C12" s="1690">
        <f t="shared" si="0"/>
        <v>14</v>
      </c>
      <c r="D12" s="1691">
        <v>75687.70943681765</v>
      </c>
      <c r="E12" s="1690">
        <f t="shared" si="1"/>
        <v>15</v>
      </c>
      <c r="F12" s="1692">
        <f t="shared" si="2"/>
        <v>1</v>
      </c>
      <c r="G12" s="1692"/>
      <c r="H12" s="1689">
        <v>31848.31683168317</v>
      </c>
      <c r="I12" s="1690">
        <f t="shared" si="3"/>
        <v>8</v>
      </c>
      <c r="J12" s="1691">
        <v>30546.175188267935</v>
      </c>
      <c r="K12" s="1690">
        <f t="shared" si="4"/>
        <v>9</v>
      </c>
      <c r="L12" s="1692">
        <f t="shared" si="5"/>
        <v>1</v>
      </c>
      <c r="N12" s="1691">
        <v>10812.385238523852</v>
      </c>
      <c r="O12" s="1690">
        <f t="shared" si="6"/>
        <v>9</v>
      </c>
      <c r="P12" s="1691">
        <v>8863.58231542536</v>
      </c>
      <c r="Q12" s="1693">
        <f t="shared" si="7"/>
        <v>7</v>
      </c>
      <c r="R12" s="1692">
        <f t="shared" si="8"/>
        <v>-2</v>
      </c>
      <c r="T12" s="1690">
        <v>1132.3852385238524</v>
      </c>
      <c r="U12" s="1693">
        <f t="shared" si="9"/>
        <v>1</v>
      </c>
      <c r="V12" s="1691">
        <v>3989.478614924513</v>
      </c>
      <c r="W12" s="1693">
        <f t="shared" si="10"/>
        <v>12</v>
      </c>
      <c r="X12" s="1693">
        <f t="shared" si="11"/>
        <v>11</v>
      </c>
      <c r="Z12" s="1690">
        <v>50282.91629162916</v>
      </c>
      <c r="AA12" s="1693">
        <f t="shared" si="12"/>
        <v>5</v>
      </c>
      <c r="AB12" s="1690">
        <v>54090.72893020575</v>
      </c>
      <c r="AC12" s="1693">
        <f t="shared" si="13"/>
        <v>8</v>
      </c>
      <c r="AD12" s="1693">
        <f t="shared" si="14"/>
        <v>3</v>
      </c>
      <c r="AF12" s="1694">
        <v>0</v>
      </c>
      <c r="AG12" s="1693">
        <f t="shared" si="15"/>
        <v>1</v>
      </c>
      <c r="AH12" s="1694">
        <v>0</v>
      </c>
      <c r="AI12" s="1693">
        <f t="shared" si="16"/>
        <v>1</v>
      </c>
      <c r="AJ12" s="1693">
        <f t="shared" si="17"/>
        <v>0</v>
      </c>
      <c r="AL12" s="1694">
        <v>1.4354066985645932</v>
      </c>
      <c r="AM12" s="1693">
        <f t="shared" si="18"/>
        <v>14</v>
      </c>
      <c r="AN12" s="1694">
        <v>1.4354066985645932</v>
      </c>
      <c r="AO12" s="1693">
        <f t="shared" si="19"/>
        <v>15</v>
      </c>
      <c r="AP12" s="1693">
        <f t="shared" si="20"/>
        <v>1</v>
      </c>
      <c r="AR12" s="1694">
        <v>0.08543357539513029</v>
      </c>
      <c r="AS12" s="1693">
        <f t="shared" si="21"/>
        <v>13</v>
      </c>
      <c r="AT12" s="1694">
        <v>0</v>
      </c>
      <c r="AU12" s="1693">
        <f t="shared" si="22"/>
        <v>1</v>
      </c>
      <c r="AV12" s="1693">
        <f t="shared" si="23"/>
        <v>-12</v>
      </c>
      <c r="AX12" s="1694">
        <v>69.04761904761905</v>
      </c>
      <c r="AY12" s="1693">
        <f t="shared" si="24"/>
        <v>46</v>
      </c>
      <c r="AZ12" s="1695">
        <v>66.98564593301435</v>
      </c>
      <c r="BA12" s="1693">
        <f t="shared" si="25"/>
        <v>45</v>
      </c>
      <c r="BB12" s="1693">
        <f t="shared" si="26"/>
        <v>-1</v>
      </c>
      <c r="BD12" s="1694">
        <v>28.59136310223267</v>
      </c>
      <c r="BE12" s="1693">
        <f t="shared" si="27"/>
        <v>36</v>
      </c>
      <c r="BF12" s="1694">
        <v>31.450302761778172</v>
      </c>
      <c r="BG12" s="1693">
        <f t="shared" si="28"/>
        <v>40</v>
      </c>
      <c r="BH12" s="1693">
        <f t="shared" si="29"/>
        <v>4</v>
      </c>
      <c r="BJ12" s="1694">
        <v>17.855617257582228</v>
      </c>
      <c r="BK12" s="1693">
        <f t="shared" si="30"/>
        <v>38</v>
      </c>
      <c r="BL12" s="1694">
        <v>16.3169164882227</v>
      </c>
      <c r="BM12" s="1693">
        <f t="shared" si="31"/>
        <v>38</v>
      </c>
      <c r="BN12" s="1693">
        <f t="shared" si="32"/>
        <v>0</v>
      </c>
      <c r="BP12" s="1694">
        <v>1.9112777579566764</v>
      </c>
      <c r="BQ12" s="1693">
        <f t="shared" si="33"/>
        <v>38</v>
      </c>
      <c r="BR12" s="1694">
        <v>2.0751695950785827</v>
      </c>
      <c r="BS12" s="1693">
        <f t="shared" si="34"/>
        <v>45</v>
      </c>
      <c r="BT12" s="1693">
        <f t="shared" si="35"/>
        <v>7</v>
      </c>
      <c r="BV12" s="1694">
        <v>0.6809566607445664</v>
      </c>
      <c r="BW12" s="1696">
        <f t="shared" si="36"/>
        <v>9</v>
      </c>
      <c r="BX12" s="1694">
        <v>0.7032956206947699</v>
      </c>
      <c r="BY12" s="1693">
        <f t="shared" si="37"/>
        <v>12</v>
      </c>
      <c r="BZ12" s="1693">
        <f t="shared" si="38"/>
        <v>3</v>
      </c>
    </row>
    <row r="13" spans="1:78" s="1693" customFormat="1" ht="12.75">
      <c r="A13" s="1688" t="s">
        <v>62</v>
      </c>
      <c r="B13" s="1689">
        <v>127797.15460709126</v>
      </c>
      <c r="C13" s="1690">
        <f t="shared" si="0"/>
        <v>28</v>
      </c>
      <c r="D13" s="1691">
        <v>95933.40264857175</v>
      </c>
      <c r="E13" s="1690">
        <f t="shared" si="1"/>
        <v>23</v>
      </c>
      <c r="F13" s="1692">
        <f t="shared" si="2"/>
        <v>-5</v>
      </c>
      <c r="G13" s="1692"/>
      <c r="H13" s="1689">
        <v>90371.84617094586</v>
      </c>
      <c r="I13" s="1690">
        <f t="shared" si="3"/>
        <v>35</v>
      </c>
      <c r="J13" s="1691">
        <v>63433.29320345847</v>
      </c>
      <c r="K13" s="1690">
        <f t="shared" si="4"/>
        <v>27</v>
      </c>
      <c r="L13" s="1692">
        <f t="shared" si="5"/>
        <v>-8</v>
      </c>
      <c r="N13" s="1691">
        <v>11752.028453929088</v>
      </c>
      <c r="O13" s="1690">
        <f t="shared" si="6"/>
        <v>11</v>
      </c>
      <c r="P13" s="1691">
        <v>10123.180474991792</v>
      </c>
      <c r="Q13" s="1693">
        <f t="shared" si="7"/>
        <v>12</v>
      </c>
      <c r="R13" s="1692">
        <f t="shared" si="8"/>
        <v>1</v>
      </c>
      <c r="T13" s="1690">
        <v>13658.497276870068</v>
      </c>
      <c r="U13" s="1693">
        <f t="shared" si="9"/>
        <v>36</v>
      </c>
      <c r="V13" s="1691">
        <v>11200.995950530809</v>
      </c>
      <c r="W13" s="1693">
        <f t="shared" si="10"/>
        <v>34</v>
      </c>
      <c r="X13" s="1693">
        <f t="shared" si="11"/>
        <v>-2</v>
      </c>
      <c r="Z13" s="1690">
        <v>142239.3575636323</v>
      </c>
      <c r="AA13" s="1693">
        <f t="shared" si="12"/>
        <v>33</v>
      </c>
      <c r="AB13" s="1690">
        <v>109005.30808799386</v>
      </c>
      <c r="AC13" s="1693">
        <f t="shared" si="13"/>
        <v>28</v>
      </c>
      <c r="AD13" s="1693">
        <f t="shared" si="14"/>
        <v>-5</v>
      </c>
      <c r="AF13" s="1694">
        <v>0</v>
      </c>
      <c r="AG13" s="1693">
        <f t="shared" si="15"/>
        <v>1</v>
      </c>
      <c r="AH13" s="1694">
        <v>0</v>
      </c>
      <c r="AI13" s="1693">
        <f t="shared" si="16"/>
        <v>1</v>
      </c>
      <c r="AJ13" s="1693">
        <f t="shared" si="17"/>
        <v>0</v>
      </c>
      <c r="AL13" s="1694">
        <v>0</v>
      </c>
      <c r="AM13" s="1693">
        <f t="shared" si="18"/>
        <v>1</v>
      </c>
      <c r="AN13" s="1694">
        <v>0</v>
      </c>
      <c r="AO13" s="1693">
        <f t="shared" si="19"/>
        <v>1</v>
      </c>
      <c r="AP13" s="1693">
        <f t="shared" si="20"/>
        <v>0</v>
      </c>
      <c r="AR13" s="1694">
        <v>0</v>
      </c>
      <c r="AS13" s="1693">
        <f t="shared" si="21"/>
        <v>1</v>
      </c>
      <c r="AT13" s="1694">
        <v>0</v>
      </c>
      <c r="AU13" s="1693">
        <f t="shared" si="22"/>
        <v>1</v>
      </c>
      <c r="AV13" s="1693">
        <f t="shared" si="23"/>
        <v>0</v>
      </c>
      <c r="AX13" s="1694">
        <v>54.06427221172023</v>
      </c>
      <c r="AY13" s="1693">
        <f t="shared" si="24"/>
        <v>36</v>
      </c>
      <c r="AZ13" s="1695">
        <v>52.46212121212122</v>
      </c>
      <c r="BA13" s="1693">
        <f t="shared" si="25"/>
        <v>35</v>
      </c>
      <c r="BB13" s="1693">
        <f t="shared" si="26"/>
        <v>-1</v>
      </c>
      <c r="BD13" s="1694">
        <v>19.637545825551637</v>
      </c>
      <c r="BE13" s="1693">
        <f t="shared" si="27"/>
        <v>16</v>
      </c>
      <c r="BF13" s="1694">
        <v>20.34786253143336</v>
      </c>
      <c r="BG13" s="1693">
        <f t="shared" si="28"/>
        <v>15</v>
      </c>
      <c r="BH13" s="1693">
        <f t="shared" si="29"/>
        <v>-1</v>
      </c>
      <c r="BJ13" s="1694">
        <v>2.011385199240987</v>
      </c>
      <c r="BK13" s="1693">
        <f t="shared" si="30"/>
        <v>14</v>
      </c>
      <c r="BL13" s="1694">
        <v>1.343054489639294</v>
      </c>
      <c r="BM13" s="1693">
        <f t="shared" si="31"/>
        <v>12</v>
      </c>
      <c r="BN13" s="1693">
        <f t="shared" si="32"/>
        <v>-2</v>
      </c>
      <c r="BP13" s="1694">
        <v>1.4967339036179905</v>
      </c>
      <c r="BQ13" s="1693">
        <f t="shared" si="33"/>
        <v>28</v>
      </c>
      <c r="BR13" s="1694">
        <v>1.5232272330828391</v>
      </c>
      <c r="BS13" s="1693">
        <f t="shared" si="34"/>
        <v>31</v>
      </c>
      <c r="BT13" s="1693">
        <f t="shared" si="35"/>
        <v>3</v>
      </c>
      <c r="BV13" s="1694">
        <v>0.6846401453353481</v>
      </c>
      <c r="BW13" s="1696">
        <f t="shared" si="36"/>
        <v>10</v>
      </c>
      <c r="BX13" s="1694">
        <v>0.5999302417403952</v>
      </c>
      <c r="BY13" s="1693">
        <f t="shared" si="37"/>
        <v>6</v>
      </c>
      <c r="BZ13" s="1693">
        <f t="shared" si="38"/>
        <v>-4</v>
      </c>
    </row>
    <row r="14" spans="1:78" ht="12.75">
      <c r="A14" s="1599" t="s">
        <v>89</v>
      </c>
      <c r="B14" s="1654">
        <v>124272.10940737672</v>
      </c>
      <c r="C14" s="1655">
        <f t="shared" si="0"/>
        <v>25</v>
      </c>
      <c r="D14" s="1657">
        <v>98766.10029009532</v>
      </c>
      <c r="E14" s="1655">
        <f t="shared" si="1"/>
        <v>24</v>
      </c>
      <c r="F14" s="1658">
        <f t="shared" si="2"/>
        <v>-1</v>
      </c>
      <c r="G14" s="1658"/>
      <c r="H14" s="1654">
        <v>49710.816411106505</v>
      </c>
      <c r="I14" s="1655">
        <f t="shared" si="3"/>
        <v>17</v>
      </c>
      <c r="J14" s="1657">
        <v>59961.044343141315</v>
      </c>
      <c r="K14" s="1655">
        <f t="shared" si="4"/>
        <v>24</v>
      </c>
      <c r="L14" s="1658">
        <f t="shared" si="5"/>
        <v>7</v>
      </c>
      <c r="N14" s="1657">
        <v>19487.69167012018</v>
      </c>
      <c r="O14" s="1655">
        <f t="shared" si="6"/>
        <v>28</v>
      </c>
      <c r="P14" s="1657">
        <v>9047.658516369664</v>
      </c>
      <c r="Q14">
        <f t="shared" si="7"/>
        <v>8</v>
      </c>
      <c r="R14" s="1658">
        <f t="shared" si="8"/>
        <v>-20</v>
      </c>
      <c r="T14" s="1655">
        <v>8941.400745959387</v>
      </c>
      <c r="U14">
        <f t="shared" si="9"/>
        <v>27</v>
      </c>
      <c r="V14" s="1657">
        <v>6095.068379610443</v>
      </c>
      <c r="W14">
        <f t="shared" si="10"/>
        <v>21</v>
      </c>
      <c r="X14">
        <f t="shared" si="11"/>
        <v>-6</v>
      </c>
      <c r="Z14" s="1655">
        <v>86061.99751346871</v>
      </c>
      <c r="AA14">
        <f t="shared" si="12"/>
        <v>15</v>
      </c>
      <c r="AB14" s="1655">
        <v>92102.4450891007</v>
      </c>
      <c r="AC14">
        <f t="shared" si="13"/>
        <v>22</v>
      </c>
      <c r="AD14">
        <f t="shared" si="14"/>
        <v>7</v>
      </c>
      <c r="AF14" s="1669">
        <v>0</v>
      </c>
      <c r="AG14">
        <f t="shared" si="15"/>
        <v>1</v>
      </c>
      <c r="AH14" s="1669">
        <v>0</v>
      </c>
      <c r="AI14">
        <f t="shared" si="16"/>
        <v>1</v>
      </c>
      <c r="AJ14">
        <f t="shared" si="17"/>
        <v>0</v>
      </c>
      <c r="AL14" s="1669">
        <v>0</v>
      </c>
      <c r="AM14">
        <f t="shared" si="18"/>
        <v>1</v>
      </c>
      <c r="AN14" s="1669">
        <v>0</v>
      </c>
      <c r="AO14">
        <f t="shared" si="19"/>
        <v>1</v>
      </c>
      <c r="AP14">
        <f t="shared" si="20"/>
        <v>0</v>
      </c>
      <c r="AR14" s="1669">
        <v>0.3962536023054755</v>
      </c>
      <c r="AS14">
        <f t="shared" si="21"/>
        <v>26</v>
      </c>
      <c r="AT14" s="1669">
        <v>0.7927927927927928</v>
      </c>
      <c r="AU14">
        <f t="shared" si="22"/>
        <v>35</v>
      </c>
      <c r="AV14">
        <f t="shared" si="23"/>
        <v>9</v>
      </c>
      <c r="AX14" s="1669">
        <v>45.348837209302324</v>
      </c>
      <c r="AY14">
        <f t="shared" si="24"/>
        <v>28</v>
      </c>
      <c r="AZ14" s="1674">
        <v>38.95348837209303</v>
      </c>
      <c r="BA14">
        <f t="shared" si="25"/>
        <v>18</v>
      </c>
      <c r="BB14">
        <f t="shared" si="26"/>
        <v>-10</v>
      </c>
      <c r="BD14" s="1669">
        <v>23.730337078651687</v>
      </c>
      <c r="BE14">
        <f t="shared" si="27"/>
        <v>26</v>
      </c>
      <c r="BF14" s="1669">
        <v>25.339571385451254</v>
      </c>
      <c r="BG14">
        <f t="shared" si="28"/>
        <v>29</v>
      </c>
      <c r="BH14">
        <f t="shared" si="29"/>
        <v>3</v>
      </c>
      <c r="BJ14" s="1669">
        <v>6.999282124910265</v>
      </c>
      <c r="BK14">
        <f t="shared" si="30"/>
        <v>27</v>
      </c>
      <c r="BL14" s="1669">
        <v>7.073608617594256</v>
      </c>
      <c r="BM14">
        <f t="shared" si="31"/>
        <v>28</v>
      </c>
      <c r="BN14">
        <f t="shared" si="32"/>
        <v>1</v>
      </c>
      <c r="BP14" s="1669">
        <v>1.3518934883573113</v>
      </c>
      <c r="BQ14">
        <f t="shared" si="33"/>
        <v>21</v>
      </c>
      <c r="BR14" s="1669">
        <v>1.383141545263874</v>
      </c>
      <c r="BS14">
        <f t="shared" si="34"/>
        <v>21</v>
      </c>
      <c r="BT14">
        <f t="shared" si="35"/>
        <v>0</v>
      </c>
      <c r="BV14" s="1669">
        <v>0.6912763849630941</v>
      </c>
      <c r="BW14" s="1687">
        <f t="shared" si="36"/>
        <v>11</v>
      </c>
      <c r="BX14" s="1669">
        <v>0.6666836568617764</v>
      </c>
      <c r="BY14">
        <f t="shared" si="37"/>
        <v>8</v>
      </c>
      <c r="BZ14">
        <f t="shared" si="38"/>
        <v>-3</v>
      </c>
    </row>
    <row r="15" spans="1:78" ht="12.75">
      <c r="A15" s="1599" t="s">
        <v>95</v>
      </c>
      <c r="B15" s="1654">
        <v>105397.47282472574</v>
      </c>
      <c r="C15" s="1655">
        <f t="shared" si="0"/>
        <v>20</v>
      </c>
      <c r="D15" s="1657">
        <v>108819.92693123753</v>
      </c>
      <c r="E15" s="1655">
        <f t="shared" si="1"/>
        <v>29</v>
      </c>
      <c r="F15" s="1658">
        <f t="shared" si="2"/>
        <v>9</v>
      </c>
      <c r="G15" s="1658"/>
      <c r="H15" s="1654">
        <v>72921.26684366078</v>
      </c>
      <c r="I15" s="1655">
        <f t="shared" si="3"/>
        <v>30</v>
      </c>
      <c r="J15" s="1657">
        <v>71457.44560645818</v>
      </c>
      <c r="K15" s="1655">
        <f t="shared" si="4"/>
        <v>33</v>
      </c>
      <c r="L15" s="1658">
        <f t="shared" si="5"/>
        <v>3</v>
      </c>
      <c r="N15" s="1657">
        <v>22842.483594650104</v>
      </c>
      <c r="O15" s="1655">
        <f t="shared" si="6"/>
        <v>31</v>
      </c>
      <c r="P15" s="1657">
        <v>17657.003678547666</v>
      </c>
      <c r="Q15">
        <f t="shared" si="7"/>
        <v>26</v>
      </c>
      <c r="R15" s="1658">
        <f t="shared" si="8"/>
        <v>-5</v>
      </c>
      <c r="T15" s="1655">
        <v>3377.285478134549</v>
      </c>
      <c r="U15">
        <f t="shared" si="9"/>
        <v>9</v>
      </c>
      <c r="V15" s="1657">
        <v>3146.7527086916675</v>
      </c>
      <c r="W15">
        <f t="shared" si="10"/>
        <v>9</v>
      </c>
      <c r="X15">
        <f t="shared" si="11"/>
        <v>0</v>
      </c>
      <c r="Z15" s="1655">
        <v>110502.46706406852</v>
      </c>
      <c r="AA15">
        <f t="shared" si="12"/>
        <v>22</v>
      </c>
      <c r="AB15" s="1655">
        <v>106221.25271496906</v>
      </c>
      <c r="AC15">
        <f t="shared" si="13"/>
        <v>26</v>
      </c>
      <c r="AD15">
        <f t="shared" si="14"/>
        <v>4</v>
      </c>
      <c r="AF15" s="1669">
        <v>0</v>
      </c>
      <c r="AG15">
        <f t="shared" si="15"/>
        <v>1</v>
      </c>
      <c r="AH15" s="1669">
        <v>0.09128251939753537</v>
      </c>
      <c r="AI15">
        <f t="shared" si="16"/>
        <v>23</v>
      </c>
      <c r="AJ15">
        <f t="shared" si="17"/>
        <v>22</v>
      </c>
      <c r="AL15" s="1669">
        <v>2.2813688212927756</v>
      </c>
      <c r="AM15">
        <f t="shared" si="18"/>
        <v>19</v>
      </c>
      <c r="AN15" s="1669">
        <v>2.5961538461538463</v>
      </c>
      <c r="AO15">
        <f t="shared" si="19"/>
        <v>24</v>
      </c>
      <c r="AP15">
        <f t="shared" si="20"/>
        <v>5</v>
      </c>
      <c r="AR15" s="1669">
        <v>0.043134435657800146</v>
      </c>
      <c r="AS15">
        <f t="shared" si="21"/>
        <v>8</v>
      </c>
      <c r="AT15" s="1669">
        <v>0.1453699665649077</v>
      </c>
      <c r="AU15">
        <f t="shared" si="22"/>
        <v>18</v>
      </c>
      <c r="AV15">
        <f t="shared" si="23"/>
        <v>10</v>
      </c>
      <c r="AX15" s="1669">
        <v>50.66539923954373</v>
      </c>
      <c r="AY15">
        <f t="shared" si="24"/>
        <v>34</v>
      </c>
      <c r="AZ15" s="1674">
        <v>59.672762271414825</v>
      </c>
      <c r="BA15">
        <f t="shared" si="25"/>
        <v>41</v>
      </c>
      <c r="BB15">
        <f t="shared" si="26"/>
        <v>7</v>
      </c>
      <c r="BD15" s="1669">
        <v>19.922133697244576</v>
      </c>
      <c r="BE15">
        <f t="shared" si="27"/>
        <v>17</v>
      </c>
      <c r="BF15" s="1669">
        <v>20.560557298244184</v>
      </c>
      <c r="BG15">
        <f t="shared" si="28"/>
        <v>16</v>
      </c>
      <c r="BH15">
        <f t="shared" si="29"/>
        <v>-1</v>
      </c>
      <c r="BJ15" s="1669">
        <v>11.832280298678919</v>
      </c>
      <c r="BK15">
        <f t="shared" si="30"/>
        <v>33</v>
      </c>
      <c r="BL15" s="1669">
        <v>14.049106494261224</v>
      </c>
      <c r="BM15">
        <f t="shared" si="31"/>
        <v>36</v>
      </c>
      <c r="BN15">
        <f t="shared" si="32"/>
        <v>3</v>
      </c>
      <c r="BP15" s="1669">
        <v>1.4682613424992976</v>
      </c>
      <c r="BQ15">
        <f t="shared" si="33"/>
        <v>26</v>
      </c>
      <c r="BR15" s="1669">
        <v>1.489985967597908</v>
      </c>
      <c r="BS15">
        <f t="shared" si="34"/>
        <v>28</v>
      </c>
      <c r="BT15">
        <f t="shared" si="35"/>
        <v>2</v>
      </c>
      <c r="BV15" s="1669">
        <v>0.72693815445283</v>
      </c>
      <c r="BW15" s="1687">
        <f t="shared" si="36"/>
        <v>12</v>
      </c>
      <c r="BX15" s="1669">
        <v>0.7614781405493073</v>
      </c>
      <c r="BY15">
        <f t="shared" si="37"/>
        <v>15</v>
      </c>
      <c r="BZ15">
        <f t="shared" si="38"/>
        <v>3</v>
      </c>
    </row>
    <row r="16" spans="1:78" ht="12.75">
      <c r="A16" s="1599" t="s">
        <v>76</v>
      </c>
      <c r="B16" s="1654">
        <v>61021.34734716903</v>
      </c>
      <c r="C16" s="1655">
        <f t="shared" si="0"/>
        <v>12</v>
      </c>
      <c r="D16" s="1657">
        <v>50099.217594874324</v>
      </c>
      <c r="E16" s="1655">
        <f t="shared" si="1"/>
        <v>6</v>
      </c>
      <c r="F16" s="1658">
        <f t="shared" si="2"/>
        <v>-6</v>
      </c>
      <c r="G16" s="1658"/>
      <c r="H16" s="1654">
        <v>36984.41257682373</v>
      </c>
      <c r="I16" s="1655">
        <f t="shared" si="3"/>
        <v>9</v>
      </c>
      <c r="J16" s="1657">
        <v>28978.684080827996</v>
      </c>
      <c r="K16" s="1655">
        <f t="shared" si="4"/>
        <v>7</v>
      </c>
      <c r="L16" s="1658">
        <f t="shared" si="5"/>
        <v>-2</v>
      </c>
      <c r="N16" s="1657">
        <v>13769.543659630059</v>
      </c>
      <c r="O16" s="1655">
        <f t="shared" si="6"/>
        <v>14</v>
      </c>
      <c r="P16" s="1657">
        <v>14333.261458846722</v>
      </c>
      <c r="Q16">
        <f t="shared" si="7"/>
        <v>21</v>
      </c>
      <c r="R16" s="1658">
        <f t="shared" si="8"/>
        <v>7</v>
      </c>
      <c r="T16" s="1655">
        <v>1990.4694041150797</v>
      </c>
      <c r="U16">
        <f t="shared" si="9"/>
        <v>4</v>
      </c>
      <c r="V16" s="1657">
        <v>1989.2804337111877</v>
      </c>
      <c r="W16">
        <f t="shared" si="10"/>
        <v>3</v>
      </c>
      <c r="X16">
        <f t="shared" si="11"/>
        <v>-1</v>
      </c>
      <c r="Z16" s="1655">
        <v>61338.3509990796</v>
      </c>
      <c r="AA16">
        <f t="shared" si="12"/>
        <v>11</v>
      </c>
      <c r="AB16" s="1655">
        <v>52452.162395268606</v>
      </c>
      <c r="AC16">
        <f t="shared" si="13"/>
        <v>6</v>
      </c>
      <c r="AD16">
        <f t="shared" si="14"/>
        <v>-5</v>
      </c>
      <c r="AF16" s="1669">
        <v>0</v>
      </c>
      <c r="AG16">
        <f t="shared" si="15"/>
        <v>1</v>
      </c>
      <c r="AH16" s="1669">
        <v>0.6257822277847309</v>
      </c>
      <c r="AI16">
        <f t="shared" si="16"/>
        <v>28</v>
      </c>
      <c r="AJ16">
        <f t="shared" si="17"/>
        <v>27</v>
      </c>
      <c r="AL16" s="1669">
        <v>2.8871391076115485</v>
      </c>
      <c r="AM16">
        <f t="shared" si="18"/>
        <v>22</v>
      </c>
      <c r="AN16" s="1669">
        <v>5.526315789473684</v>
      </c>
      <c r="AO16">
        <f t="shared" si="19"/>
        <v>31</v>
      </c>
      <c r="AP16">
        <f t="shared" si="20"/>
        <v>9</v>
      </c>
      <c r="AR16" s="1669">
        <v>0.276327909118821</v>
      </c>
      <c r="AS16">
        <f t="shared" si="21"/>
        <v>23</v>
      </c>
      <c r="AT16" s="1669">
        <v>0.6913890634820867</v>
      </c>
      <c r="AU16">
        <f t="shared" si="22"/>
        <v>32</v>
      </c>
      <c r="AV16">
        <f t="shared" si="23"/>
        <v>9</v>
      </c>
      <c r="AX16" s="1669">
        <v>54.794520547945204</v>
      </c>
      <c r="AY16">
        <f t="shared" si="24"/>
        <v>38</v>
      </c>
      <c r="AZ16" s="1674">
        <v>47.94520547945205</v>
      </c>
      <c r="BA16">
        <f t="shared" si="25"/>
        <v>30</v>
      </c>
      <c r="BB16">
        <f t="shared" si="26"/>
        <v>-8</v>
      </c>
      <c r="BD16" s="1669">
        <v>30.503393429653997</v>
      </c>
      <c r="BE16">
        <f t="shared" si="27"/>
        <v>40</v>
      </c>
      <c r="BF16" s="1669">
        <v>31.474219923243783</v>
      </c>
      <c r="BG16">
        <f t="shared" si="28"/>
        <v>41</v>
      </c>
      <c r="BH16">
        <f t="shared" si="29"/>
        <v>1</v>
      </c>
      <c r="BJ16" s="1669">
        <v>21.07843137254902</v>
      </c>
      <c r="BK16">
        <f t="shared" si="30"/>
        <v>40</v>
      </c>
      <c r="BL16" s="1669">
        <v>20.12539184952978</v>
      </c>
      <c r="BM16">
        <f t="shared" si="31"/>
        <v>40</v>
      </c>
      <c r="BN16">
        <f t="shared" si="32"/>
        <v>0</v>
      </c>
      <c r="BP16" s="1669">
        <v>1.5825487666828488</v>
      </c>
      <c r="BQ16">
        <f t="shared" si="33"/>
        <v>33</v>
      </c>
      <c r="BR16" s="1669">
        <v>1.8282572650318527</v>
      </c>
      <c r="BS16">
        <f t="shared" si="34"/>
        <v>37</v>
      </c>
      <c r="BT16">
        <f t="shared" si="35"/>
        <v>4</v>
      </c>
      <c r="BV16" s="1669">
        <v>0.7448595993482404</v>
      </c>
      <c r="BW16" s="1687">
        <f t="shared" si="36"/>
        <v>13</v>
      </c>
      <c r="BX16" s="1669">
        <v>0.8220826591039468</v>
      </c>
      <c r="BY16">
        <f t="shared" si="37"/>
        <v>17</v>
      </c>
      <c r="BZ16">
        <f t="shared" si="38"/>
        <v>4</v>
      </c>
    </row>
    <row r="17" spans="1:78" ht="12.75">
      <c r="A17" s="1599" t="s">
        <v>65</v>
      </c>
      <c r="B17" s="1654">
        <v>133939.7055858036</v>
      </c>
      <c r="C17" s="1655">
        <f t="shared" si="0"/>
        <v>32</v>
      </c>
      <c r="D17" s="1657">
        <v>85571</v>
      </c>
      <c r="E17" s="1655">
        <f t="shared" si="1"/>
        <v>19</v>
      </c>
      <c r="F17" s="1658">
        <f t="shared" si="2"/>
        <v>-13</v>
      </c>
      <c r="G17" s="1658"/>
      <c r="H17" s="1654">
        <v>68639.64508973583</v>
      </c>
      <c r="I17" s="1655">
        <f t="shared" si="3"/>
        <v>26</v>
      </c>
      <c r="J17" s="1657">
        <v>64862</v>
      </c>
      <c r="K17" s="1655">
        <f t="shared" si="4"/>
        <v>28</v>
      </c>
      <c r="L17" s="1658">
        <f t="shared" si="5"/>
        <v>2</v>
      </c>
      <c r="N17" s="1657">
        <v>14359.951603145795</v>
      </c>
      <c r="O17" s="1655">
        <f t="shared" si="6"/>
        <v>16</v>
      </c>
      <c r="P17" s="1657">
        <v>11678</v>
      </c>
      <c r="Q17">
        <f t="shared" si="7"/>
        <v>13</v>
      </c>
      <c r="R17" s="1658">
        <f t="shared" si="8"/>
        <v>-3</v>
      </c>
      <c r="T17" s="1655">
        <v>4823.75478927203</v>
      </c>
      <c r="U17">
        <f t="shared" si="9"/>
        <v>12</v>
      </c>
      <c r="V17" s="1657">
        <v>5135</v>
      </c>
      <c r="W17">
        <f t="shared" si="10"/>
        <v>15</v>
      </c>
      <c r="X17">
        <f t="shared" si="11"/>
        <v>3</v>
      </c>
      <c r="Z17" s="1655">
        <v>94727.56604154063</v>
      </c>
      <c r="AA17">
        <f t="shared" si="12"/>
        <v>18</v>
      </c>
      <c r="AB17" s="1655">
        <v>87686.50393383094</v>
      </c>
      <c r="AC17">
        <f t="shared" si="13"/>
        <v>18</v>
      </c>
      <c r="AD17">
        <f t="shared" si="14"/>
        <v>0</v>
      </c>
      <c r="AF17" s="1669">
        <v>0.3838771593090211</v>
      </c>
      <c r="AG17">
        <f t="shared" si="15"/>
        <v>24</v>
      </c>
      <c r="AH17" s="1669">
        <v>0.3838771593090211</v>
      </c>
      <c r="AI17">
        <f t="shared" si="16"/>
        <v>25</v>
      </c>
      <c r="AJ17">
        <f t="shared" si="17"/>
        <v>1</v>
      </c>
      <c r="AL17" s="1669">
        <v>10</v>
      </c>
      <c r="AM17">
        <f t="shared" si="18"/>
        <v>41</v>
      </c>
      <c r="AN17" s="1669">
        <v>9.782608695652174</v>
      </c>
      <c r="AO17">
        <f t="shared" si="19"/>
        <v>38</v>
      </c>
      <c r="AP17">
        <f t="shared" si="20"/>
        <v>-3</v>
      </c>
      <c r="AR17" s="1669">
        <v>0.05830903790087463</v>
      </c>
      <c r="AS17">
        <f t="shared" si="21"/>
        <v>11</v>
      </c>
      <c r="AT17" s="1669">
        <v>0</v>
      </c>
      <c r="AU17">
        <f t="shared" si="22"/>
        <v>1</v>
      </c>
      <c r="AV17">
        <f t="shared" si="23"/>
        <v>-10</v>
      </c>
      <c r="AX17" s="1669">
        <v>35.95505617977528</v>
      </c>
      <c r="AY17">
        <f t="shared" si="24"/>
        <v>14</v>
      </c>
      <c r="AZ17" s="1674">
        <v>34.065934065934066</v>
      </c>
      <c r="BA17">
        <f t="shared" si="25"/>
        <v>13</v>
      </c>
      <c r="BB17">
        <f t="shared" si="26"/>
        <v>-1</v>
      </c>
      <c r="BD17" s="1669">
        <v>19.05292479108635</v>
      </c>
      <c r="BE17">
        <f t="shared" si="27"/>
        <v>14</v>
      </c>
      <c r="BF17" s="1669">
        <v>18.91359414579229</v>
      </c>
      <c r="BG17">
        <f t="shared" si="28"/>
        <v>13</v>
      </c>
      <c r="BH17">
        <f t="shared" si="29"/>
        <v>-1</v>
      </c>
      <c r="BJ17" s="1669">
        <v>0.5244755244755245</v>
      </c>
      <c r="BK17">
        <f t="shared" si="30"/>
        <v>8</v>
      </c>
      <c r="BL17" s="1669">
        <v>0.5229517722254503</v>
      </c>
      <c r="BM17">
        <f t="shared" si="31"/>
        <v>8</v>
      </c>
      <c r="BN17">
        <f t="shared" si="32"/>
        <v>0</v>
      </c>
      <c r="BP17" s="1669">
        <v>1.755913012240292</v>
      </c>
      <c r="BQ17">
        <f t="shared" si="33"/>
        <v>36</v>
      </c>
      <c r="BR17" s="1669">
        <v>1.8498587380600027</v>
      </c>
      <c r="BS17">
        <f t="shared" si="34"/>
        <v>38</v>
      </c>
      <c r="BT17">
        <f t="shared" si="35"/>
        <v>2</v>
      </c>
      <c r="BV17" s="1669">
        <v>0.7481712441455995</v>
      </c>
      <c r="BW17" s="1687">
        <f t="shared" si="36"/>
        <v>14</v>
      </c>
      <c r="BX17" s="1669">
        <v>0.6847740528469326</v>
      </c>
      <c r="BY17">
        <f t="shared" si="37"/>
        <v>10</v>
      </c>
      <c r="BZ17">
        <f t="shared" si="38"/>
        <v>-4</v>
      </c>
    </row>
    <row r="18" spans="1:78" ht="12.75">
      <c r="A18" s="1599" t="s">
        <v>67</v>
      </c>
      <c r="B18" s="1654">
        <v>130244.6570687651</v>
      </c>
      <c r="C18" s="1655">
        <f t="shared" si="0"/>
        <v>30</v>
      </c>
      <c r="D18" s="1657">
        <v>126436.01895734596</v>
      </c>
      <c r="E18" s="1655">
        <f t="shared" si="1"/>
        <v>33</v>
      </c>
      <c r="F18" s="1658">
        <f t="shared" si="2"/>
        <v>3</v>
      </c>
      <c r="G18" s="1658"/>
      <c r="H18" s="1654">
        <v>72782.2587856568</v>
      </c>
      <c r="I18" s="1655">
        <f t="shared" si="3"/>
        <v>29</v>
      </c>
      <c r="J18" s="1657">
        <v>74420.99615487794</v>
      </c>
      <c r="K18" s="1655">
        <f t="shared" si="4"/>
        <v>34</v>
      </c>
      <c r="L18" s="1658">
        <f t="shared" si="5"/>
        <v>5</v>
      </c>
      <c r="N18" s="1657">
        <v>37431.816149512655</v>
      </c>
      <c r="O18" s="1655">
        <f t="shared" si="6"/>
        <v>42</v>
      </c>
      <c r="P18" s="1657">
        <v>37884.19923097559</v>
      </c>
      <c r="Q18">
        <f t="shared" si="7"/>
        <v>43</v>
      </c>
      <c r="R18" s="1658">
        <f t="shared" si="8"/>
        <v>1</v>
      </c>
      <c r="T18" s="1655">
        <v>5503.9792542251635</v>
      </c>
      <c r="U18">
        <f t="shared" si="9"/>
        <v>16</v>
      </c>
      <c r="V18" s="1657">
        <v>5428.060448895645</v>
      </c>
      <c r="W18">
        <f t="shared" si="10"/>
        <v>17</v>
      </c>
      <c r="X18">
        <f t="shared" si="11"/>
        <v>1</v>
      </c>
      <c r="Z18" s="1655">
        <v>154780.73862112133</v>
      </c>
      <c r="AA18">
        <f t="shared" si="12"/>
        <v>36</v>
      </c>
      <c r="AB18" s="1655">
        <v>138520.34337834214</v>
      </c>
      <c r="AC18">
        <f t="shared" si="13"/>
        <v>35</v>
      </c>
      <c r="AD18">
        <f t="shared" si="14"/>
        <v>-1</v>
      </c>
      <c r="AF18" s="1669">
        <v>0</v>
      </c>
      <c r="AG18">
        <f t="shared" si="15"/>
        <v>1</v>
      </c>
      <c r="AH18" s="1669">
        <v>0</v>
      </c>
      <c r="AI18">
        <f t="shared" si="16"/>
        <v>1</v>
      </c>
      <c r="AJ18">
        <f t="shared" si="17"/>
        <v>0</v>
      </c>
      <c r="AL18" s="1669">
        <v>1.89873417721519</v>
      </c>
      <c r="AM18">
        <f t="shared" si="18"/>
        <v>17</v>
      </c>
      <c r="AN18" s="1669">
        <v>1.89873417721519</v>
      </c>
      <c r="AO18">
        <f t="shared" si="19"/>
        <v>20</v>
      </c>
      <c r="AP18">
        <f t="shared" si="20"/>
        <v>3</v>
      </c>
      <c r="AR18" s="1669">
        <v>0.17231476163124643</v>
      </c>
      <c r="AS18">
        <f t="shared" si="21"/>
        <v>19</v>
      </c>
      <c r="AT18" s="1669">
        <v>0.1722158438576349</v>
      </c>
      <c r="AU18">
        <f t="shared" si="22"/>
        <v>20</v>
      </c>
      <c r="AV18">
        <f t="shared" si="23"/>
        <v>1</v>
      </c>
      <c r="AX18" s="1669">
        <v>30.76923076923077</v>
      </c>
      <c r="AY18">
        <f t="shared" si="24"/>
        <v>11</v>
      </c>
      <c r="AZ18" s="1674">
        <v>30.990415335463258</v>
      </c>
      <c r="BA18">
        <f t="shared" si="25"/>
        <v>11</v>
      </c>
      <c r="BB18">
        <f t="shared" si="26"/>
        <v>0</v>
      </c>
      <c r="BD18" s="1669">
        <v>21.64670335599439</v>
      </c>
      <c r="BE18">
        <f t="shared" si="27"/>
        <v>20</v>
      </c>
      <c r="BF18" s="1669">
        <v>21.8328987396784</v>
      </c>
      <c r="BG18">
        <f t="shared" si="28"/>
        <v>19</v>
      </c>
      <c r="BH18">
        <f t="shared" si="29"/>
        <v>-1</v>
      </c>
      <c r="BJ18" s="1669">
        <v>6.031016657093624</v>
      </c>
      <c r="BK18">
        <f t="shared" si="30"/>
        <v>24</v>
      </c>
      <c r="BL18" s="1669">
        <v>6.1423650975889785</v>
      </c>
      <c r="BM18">
        <f t="shared" si="31"/>
        <v>25</v>
      </c>
      <c r="BN18">
        <f t="shared" si="32"/>
        <v>1</v>
      </c>
      <c r="BP18" s="1669">
        <v>1.2600500539011594</v>
      </c>
      <c r="BQ18">
        <f t="shared" si="33"/>
        <v>19</v>
      </c>
      <c r="BR18" s="1669">
        <v>1.3064248805693672</v>
      </c>
      <c r="BS18">
        <f t="shared" si="34"/>
        <v>18</v>
      </c>
      <c r="BT18">
        <f t="shared" si="35"/>
        <v>-1</v>
      </c>
      <c r="BV18" s="1669">
        <v>0.7482673238130451</v>
      </c>
      <c r="BW18" s="1687">
        <f t="shared" si="36"/>
        <v>15</v>
      </c>
      <c r="BX18" s="1669">
        <v>0.7555453332760109</v>
      </c>
      <c r="BY18">
        <f t="shared" si="37"/>
        <v>14</v>
      </c>
      <c r="BZ18">
        <f t="shared" si="38"/>
        <v>-1</v>
      </c>
    </row>
    <row r="19" spans="1:78" ht="12.75">
      <c r="A19" s="1599" t="s">
        <v>97</v>
      </c>
      <c r="B19" s="1654">
        <v>54798.6957655856</v>
      </c>
      <c r="C19" s="1655">
        <f t="shared" si="0"/>
        <v>8</v>
      </c>
      <c r="D19" s="1657">
        <v>55063.05714878032</v>
      </c>
      <c r="E19" s="1655">
        <f t="shared" si="1"/>
        <v>8</v>
      </c>
      <c r="F19" s="1658">
        <f t="shared" si="2"/>
        <v>0</v>
      </c>
      <c r="G19" s="1658"/>
      <c r="H19" s="1654">
        <v>16795.669941744196</v>
      </c>
      <c r="I19" s="1655">
        <f t="shared" si="3"/>
        <v>1</v>
      </c>
      <c r="J19" s="1657">
        <v>19297.422431069033</v>
      </c>
      <c r="K19" s="1655">
        <f t="shared" si="4"/>
        <v>2</v>
      </c>
      <c r="L19" s="1658">
        <f t="shared" si="5"/>
        <v>1</v>
      </c>
      <c r="N19" s="1657">
        <v>18488.218415789932</v>
      </c>
      <c r="O19" s="1655">
        <f t="shared" si="6"/>
        <v>24</v>
      </c>
      <c r="P19" s="1657">
        <v>18281.580402183678</v>
      </c>
      <c r="Q19">
        <f t="shared" si="7"/>
        <v>27</v>
      </c>
      <c r="R19" s="1658">
        <f t="shared" si="8"/>
        <v>3</v>
      </c>
      <c r="T19" s="1655">
        <v>3800.017389792192</v>
      </c>
      <c r="U19">
        <f t="shared" si="9"/>
        <v>11</v>
      </c>
      <c r="V19" s="1657">
        <v>3113.0882454564303</v>
      </c>
      <c r="W19">
        <f t="shared" si="10"/>
        <v>7</v>
      </c>
      <c r="X19">
        <f t="shared" si="11"/>
        <v>-4</v>
      </c>
      <c r="Z19" s="1655">
        <v>49281.07121119903</v>
      </c>
      <c r="AA19">
        <f t="shared" si="12"/>
        <v>4</v>
      </c>
      <c r="AB19" s="1655">
        <v>53569.29375993366</v>
      </c>
      <c r="AC19">
        <f t="shared" si="13"/>
        <v>7</v>
      </c>
      <c r="AD19">
        <f t="shared" si="14"/>
        <v>3</v>
      </c>
      <c r="AF19" s="1669">
        <v>0</v>
      </c>
      <c r="AG19">
        <f t="shared" si="15"/>
        <v>1</v>
      </c>
      <c r="AH19" s="1669">
        <v>0</v>
      </c>
      <c r="AI19">
        <f t="shared" si="16"/>
        <v>1</v>
      </c>
      <c r="AJ19">
        <f t="shared" si="17"/>
        <v>0</v>
      </c>
      <c r="AL19" s="1669">
        <v>4.026845637583892</v>
      </c>
      <c r="AM19">
        <f t="shared" si="18"/>
        <v>28</v>
      </c>
      <c r="AN19" s="1669">
        <v>4.026845637583892</v>
      </c>
      <c r="AO19">
        <f t="shared" si="19"/>
        <v>28</v>
      </c>
      <c r="AP19">
        <f t="shared" si="20"/>
        <v>0</v>
      </c>
      <c r="AR19" s="1669">
        <v>0.13764624913971094</v>
      </c>
      <c r="AS19">
        <f t="shared" si="21"/>
        <v>16</v>
      </c>
      <c r="AT19" s="1669">
        <v>0.7586206896551724</v>
      </c>
      <c r="AU19">
        <f t="shared" si="22"/>
        <v>34</v>
      </c>
      <c r="AV19">
        <f t="shared" si="23"/>
        <v>18</v>
      </c>
      <c r="AX19" s="1669">
        <v>42.63392857142857</v>
      </c>
      <c r="AY19">
        <f t="shared" si="24"/>
        <v>22</v>
      </c>
      <c r="AZ19" s="1674">
        <v>42.53897550111358</v>
      </c>
      <c r="BA19">
        <f t="shared" si="25"/>
        <v>21</v>
      </c>
      <c r="BB19">
        <f t="shared" si="26"/>
        <v>-1</v>
      </c>
      <c r="BD19" s="1669">
        <v>23.104500381388256</v>
      </c>
      <c r="BE19">
        <f t="shared" si="27"/>
        <v>22</v>
      </c>
      <c r="BF19" s="1669">
        <v>22.46115209543243</v>
      </c>
      <c r="BG19">
        <f t="shared" si="28"/>
        <v>21</v>
      </c>
      <c r="BH19">
        <f t="shared" si="29"/>
        <v>-1</v>
      </c>
      <c r="BJ19" s="1669">
        <v>29.496898690558236</v>
      </c>
      <c r="BK19">
        <f t="shared" si="30"/>
        <v>45</v>
      </c>
      <c r="BL19" s="1669">
        <v>32.184700206753966</v>
      </c>
      <c r="BM19">
        <f t="shared" si="31"/>
        <v>46</v>
      </c>
      <c r="BN19">
        <f t="shared" si="32"/>
        <v>1</v>
      </c>
      <c r="BP19" s="1669">
        <v>1.198380626615407</v>
      </c>
      <c r="BQ19">
        <f t="shared" si="33"/>
        <v>16</v>
      </c>
      <c r="BR19" s="1669">
        <v>1.1787843708378456</v>
      </c>
      <c r="BS19">
        <f t="shared" si="34"/>
        <v>13</v>
      </c>
      <c r="BT19">
        <f t="shared" si="35"/>
        <v>-3</v>
      </c>
      <c r="BV19" s="1669">
        <v>0.7519608858308949</v>
      </c>
      <c r="BW19" s="1687">
        <f t="shared" si="36"/>
        <v>16</v>
      </c>
      <c r="BX19" s="1669">
        <v>0.8234929096384348</v>
      </c>
      <c r="BY19">
        <f t="shared" si="37"/>
        <v>18</v>
      </c>
      <c r="BZ19">
        <f t="shared" si="38"/>
        <v>2</v>
      </c>
    </row>
    <row r="20" spans="1:78" ht="12.75">
      <c r="A20" s="1599" t="s">
        <v>87</v>
      </c>
      <c r="B20" s="1654">
        <v>140141.56451972364</v>
      </c>
      <c r="C20" s="1655">
        <f t="shared" si="0"/>
        <v>33</v>
      </c>
      <c r="D20" s="1657">
        <v>117624.32661056943</v>
      </c>
      <c r="E20" s="1655">
        <f t="shared" si="1"/>
        <v>32</v>
      </c>
      <c r="F20" s="1658">
        <f t="shared" si="2"/>
        <v>-1</v>
      </c>
      <c r="G20" s="1658"/>
      <c r="H20" s="1654">
        <v>76990.99621127702</v>
      </c>
      <c r="I20" s="1655">
        <f t="shared" si="3"/>
        <v>34</v>
      </c>
      <c r="J20" s="1657">
        <v>70710.07524152976</v>
      </c>
      <c r="K20" s="1655">
        <f t="shared" si="4"/>
        <v>32</v>
      </c>
      <c r="L20" s="1658">
        <f t="shared" si="5"/>
        <v>-2</v>
      </c>
      <c r="N20" s="1657">
        <v>18488.38867840428</v>
      </c>
      <c r="O20" s="1655">
        <f t="shared" si="6"/>
        <v>25</v>
      </c>
      <c r="P20" s="1657">
        <v>19203.0630871288</v>
      </c>
      <c r="Q20">
        <f t="shared" si="7"/>
        <v>30</v>
      </c>
      <c r="R20" s="1658">
        <f t="shared" si="8"/>
        <v>5</v>
      </c>
      <c r="T20" s="1655">
        <v>8693.915756630266</v>
      </c>
      <c r="U20">
        <f t="shared" si="9"/>
        <v>26</v>
      </c>
      <c r="V20" s="1657">
        <v>7522.550198121188</v>
      </c>
      <c r="W20">
        <f t="shared" si="10"/>
        <v>27</v>
      </c>
      <c r="X20">
        <f t="shared" si="11"/>
        <v>1</v>
      </c>
      <c r="Z20" s="1655">
        <v>130087.27434811679</v>
      </c>
      <c r="AA20">
        <f t="shared" si="12"/>
        <v>31</v>
      </c>
      <c r="AB20" s="1655">
        <v>122839.27696896844</v>
      </c>
      <c r="AC20">
        <f t="shared" si="13"/>
        <v>32</v>
      </c>
      <c r="AD20">
        <f t="shared" si="14"/>
        <v>1</v>
      </c>
      <c r="AF20" s="1669">
        <v>0</v>
      </c>
      <c r="AG20">
        <f t="shared" si="15"/>
        <v>1</v>
      </c>
      <c r="AH20" s="1669">
        <v>0</v>
      </c>
      <c r="AI20">
        <f t="shared" si="16"/>
        <v>1</v>
      </c>
      <c r="AJ20">
        <f t="shared" si="17"/>
        <v>0</v>
      </c>
      <c r="AL20" s="1669">
        <v>1.0588235294117647</v>
      </c>
      <c r="AM20">
        <f t="shared" si="18"/>
        <v>13</v>
      </c>
      <c r="AN20" s="1669">
        <v>1.411764705882353</v>
      </c>
      <c r="AO20">
        <f t="shared" si="19"/>
        <v>14</v>
      </c>
      <c r="AP20">
        <f t="shared" si="20"/>
        <v>1</v>
      </c>
      <c r="AR20" s="1669">
        <v>0.05089058524173028</v>
      </c>
      <c r="AS20">
        <f t="shared" si="21"/>
        <v>10</v>
      </c>
      <c r="AT20" s="1669">
        <v>0.3045685279187817</v>
      </c>
      <c r="AU20">
        <f t="shared" si="22"/>
        <v>22</v>
      </c>
      <c r="AV20">
        <f t="shared" si="23"/>
        <v>12</v>
      </c>
      <c r="AX20" s="1669">
        <v>64.23529411764706</v>
      </c>
      <c r="AY20">
        <f t="shared" si="24"/>
        <v>44</v>
      </c>
      <c r="AZ20" s="1674">
        <v>59.95288574793876</v>
      </c>
      <c r="BA20">
        <f t="shared" si="25"/>
        <v>42</v>
      </c>
      <c r="BB20">
        <f t="shared" si="26"/>
        <v>-2</v>
      </c>
      <c r="BD20" s="1669">
        <v>23.273012860368468</v>
      </c>
      <c r="BE20">
        <f t="shared" si="27"/>
        <v>23</v>
      </c>
      <c r="BF20" s="1669">
        <v>23.605150214592275</v>
      </c>
      <c r="BG20">
        <f t="shared" si="28"/>
        <v>23</v>
      </c>
      <c r="BH20">
        <f t="shared" si="29"/>
        <v>0</v>
      </c>
      <c r="BJ20" s="1669">
        <v>13.929842399593289</v>
      </c>
      <c r="BK20">
        <f t="shared" si="30"/>
        <v>37</v>
      </c>
      <c r="BL20" s="1669">
        <v>14.510400811770674</v>
      </c>
      <c r="BM20">
        <f t="shared" si="31"/>
        <v>37</v>
      </c>
      <c r="BN20">
        <f t="shared" si="32"/>
        <v>0</v>
      </c>
      <c r="BP20" s="1669">
        <v>1.1240788914648825</v>
      </c>
      <c r="BQ20">
        <f t="shared" si="33"/>
        <v>12</v>
      </c>
      <c r="BR20" s="1669">
        <v>1.1973825922473325</v>
      </c>
      <c r="BS20">
        <f t="shared" si="34"/>
        <v>14</v>
      </c>
      <c r="BT20">
        <f t="shared" si="35"/>
        <v>2</v>
      </c>
      <c r="BV20" s="1669">
        <v>0.7890163482959679</v>
      </c>
      <c r="BW20" s="1687">
        <f t="shared" si="36"/>
        <v>17</v>
      </c>
      <c r="BX20" s="1669">
        <v>0.7996120694138398</v>
      </c>
      <c r="BY20">
        <f t="shared" si="37"/>
        <v>16</v>
      </c>
      <c r="BZ20">
        <f t="shared" si="38"/>
        <v>-1</v>
      </c>
    </row>
    <row r="21" spans="1:78" ht="12.75">
      <c r="A21" s="1599" t="s">
        <v>75</v>
      </c>
      <c r="B21" s="1654">
        <v>116317.92780546745</v>
      </c>
      <c r="C21" s="1655">
        <f t="shared" si="0"/>
        <v>23</v>
      </c>
      <c r="D21" s="1657">
        <v>104546.27522379001</v>
      </c>
      <c r="E21" s="1655">
        <f t="shared" si="1"/>
        <v>26</v>
      </c>
      <c r="F21" s="1658">
        <f t="shared" si="2"/>
        <v>3</v>
      </c>
      <c r="G21" s="1658"/>
      <c r="H21" s="1654">
        <v>65451.14031113125</v>
      </c>
      <c r="I21" s="1655">
        <f t="shared" si="3"/>
        <v>22</v>
      </c>
      <c r="J21" s="1657">
        <v>64971.09695038689</v>
      </c>
      <c r="K21" s="1655">
        <f t="shared" si="4"/>
        <v>29</v>
      </c>
      <c r="L21" s="1658">
        <f t="shared" si="5"/>
        <v>7</v>
      </c>
      <c r="N21" s="1657">
        <v>29241.655339072648</v>
      </c>
      <c r="O21" s="1655">
        <f t="shared" si="6"/>
        <v>36</v>
      </c>
      <c r="P21" s="1657">
        <v>26083.902291002883</v>
      </c>
      <c r="Q21">
        <f t="shared" si="7"/>
        <v>35</v>
      </c>
      <c r="R21" s="1658">
        <f t="shared" si="8"/>
        <v>-1</v>
      </c>
      <c r="T21" s="1655">
        <v>9888.763026733122</v>
      </c>
      <c r="U21">
        <f t="shared" si="9"/>
        <v>28</v>
      </c>
      <c r="V21" s="1657">
        <v>9702.245486269156</v>
      </c>
      <c r="W21">
        <f t="shared" si="10"/>
        <v>29</v>
      </c>
      <c r="X21">
        <f t="shared" si="11"/>
        <v>1</v>
      </c>
      <c r="Z21" s="1655">
        <v>114381.13578009364</v>
      </c>
      <c r="AA21">
        <f t="shared" si="12"/>
        <v>25</v>
      </c>
      <c r="AB21" s="1655">
        <v>110065.6197845547</v>
      </c>
      <c r="AC21">
        <f t="shared" si="13"/>
        <v>29</v>
      </c>
      <c r="AD21">
        <f t="shared" si="14"/>
        <v>4</v>
      </c>
      <c r="AF21" s="1669">
        <v>2.2222222222222223</v>
      </c>
      <c r="AG21">
        <f t="shared" si="15"/>
        <v>33</v>
      </c>
      <c r="AH21" s="1669">
        <v>0</v>
      </c>
      <c r="AI21">
        <f t="shared" si="16"/>
        <v>1</v>
      </c>
      <c r="AJ21">
        <f t="shared" si="17"/>
        <v>-32</v>
      </c>
      <c r="AL21" s="1669">
        <v>0.8438818565400843</v>
      </c>
      <c r="AM21">
        <f t="shared" si="18"/>
        <v>12</v>
      </c>
      <c r="AN21" s="1669">
        <v>2.564102564102564</v>
      </c>
      <c r="AO21">
        <f t="shared" si="19"/>
        <v>22</v>
      </c>
      <c r="AP21">
        <f t="shared" si="20"/>
        <v>10</v>
      </c>
      <c r="AR21" s="1669">
        <v>0.19104803493449782</v>
      </c>
      <c r="AS21">
        <f t="shared" si="21"/>
        <v>20</v>
      </c>
      <c r="AT21" s="1669">
        <v>0.13958682300390843</v>
      </c>
      <c r="AU21">
        <f t="shared" si="22"/>
        <v>17</v>
      </c>
      <c r="AV21">
        <f t="shared" si="23"/>
        <v>-3</v>
      </c>
      <c r="AX21" s="1669">
        <v>79.39914163090128</v>
      </c>
      <c r="AY21">
        <f t="shared" si="24"/>
        <v>49</v>
      </c>
      <c r="AZ21" s="1674">
        <v>77.77777777777779</v>
      </c>
      <c r="BA21">
        <f t="shared" si="25"/>
        <v>49</v>
      </c>
      <c r="BB21">
        <f t="shared" si="26"/>
        <v>0</v>
      </c>
      <c r="BD21" s="1669">
        <v>13.00432012887164</v>
      </c>
      <c r="BE21">
        <f t="shared" si="27"/>
        <v>5</v>
      </c>
      <c r="BF21" s="1669">
        <v>13.164445746082881</v>
      </c>
      <c r="BG21">
        <f t="shared" si="28"/>
        <v>5</v>
      </c>
      <c r="BH21">
        <f t="shared" si="29"/>
        <v>0</v>
      </c>
      <c r="BJ21" s="1669">
        <v>5.271739130434783</v>
      </c>
      <c r="BK21">
        <f t="shared" si="30"/>
        <v>22</v>
      </c>
      <c r="BL21" s="1669">
        <v>5.079542283003071</v>
      </c>
      <c r="BM21">
        <f t="shared" si="31"/>
        <v>23</v>
      </c>
      <c r="BN21">
        <f t="shared" si="32"/>
        <v>1</v>
      </c>
      <c r="BP21" s="1669">
        <v>0.8666292248191686</v>
      </c>
      <c r="BQ21">
        <f t="shared" si="33"/>
        <v>2</v>
      </c>
      <c r="BR21" s="1669">
        <v>0.9823562491213271</v>
      </c>
      <c r="BS21">
        <f t="shared" si="34"/>
        <v>4</v>
      </c>
      <c r="BT21">
        <f t="shared" si="35"/>
        <v>2</v>
      </c>
      <c r="BV21" s="1669">
        <v>0.8284703066235816</v>
      </c>
      <c r="BW21" s="1687">
        <f t="shared" si="36"/>
        <v>18</v>
      </c>
      <c r="BX21" s="1669">
        <v>0.7464938182429793</v>
      </c>
      <c r="BY21">
        <f t="shared" si="37"/>
        <v>13</v>
      </c>
      <c r="BZ21">
        <f t="shared" si="38"/>
        <v>-5</v>
      </c>
    </row>
    <row r="22" spans="1:78" ht="12.75">
      <c r="A22" s="1599" t="s">
        <v>94</v>
      </c>
      <c r="B22" s="1654">
        <v>104926.64174366933</v>
      </c>
      <c r="C22" s="1655">
        <f t="shared" si="0"/>
        <v>19</v>
      </c>
      <c r="D22" s="1657">
        <v>106014.61554755349</v>
      </c>
      <c r="E22" s="1655">
        <f t="shared" si="1"/>
        <v>27</v>
      </c>
      <c r="F22" s="1658">
        <f t="shared" si="2"/>
        <v>8</v>
      </c>
      <c r="G22" s="1658"/>
      <c r="H22" s="1654">
        <v>65613.95217605981</v>
      </c>
      <c r="I22" s="1655">
        <f t="shared" si="3"/>
        <v>23</v>
      </c>
      <c r="J22" s="1657">
        <v>63347.66645484714</v>
      </c>
      <c r="K22" s="1655">
        <f t="shared" si="4"/>
        <v>26</v>
      </c>
      <c r="L22" s="1658">
        <f t="shared" si="5"/>
        <v>3</v>
      </c>
      <c r="N22" s="1657">
        <v>17368.977921986316</v>
      </c>
      <c r="O22" s="1655">
        <f t="shared" si="6"/>
        <v>22</v>
      </c>
      <c r="P22" s="1657">
        <v>16955.164866200663</v>
      </c>
      <c r="Q22">
        <f t="shared" si="7"/>
        <v>24</v>
      </c>
      <c r="R22" s="1658">
        <f t="shared" si="8"/>
        <v>2</v>
      </c>
      <c r="T22" s="1655">
        <v>10150.948719757353</v>
      </c>
      <c r="U22">
        <f t="shared" si="9"/>
        <v>29</v>
      </c>
      <c r="V22" s="1657">
        <v>10579.608839935043</v>
      </c>
      <c r="W22">
        <f t="shared" si="10"/>
        <v>31</v>
      </c>
      <c r="X22">
        <f t="shared" si="11"/>
        <v>2</v>
      </c>
      <c r="Z22" s="1655">
        <v>95735.27544614517</v>
      </c>
      <c r="AA22">
        <f t="shared" si="12"/>
        <v>19</v>
      </c>
      <c r="AB22" s="1655">
        <v>98546.84741933206</v>
      </c>
      <c r="AC22">
        <f t="shared" si="13"/>
        <v>23</v>
      </c>
      <c r="AD22">
        <f t="shared" si="14"/>
        <v>4</v>
      </c>
      <c r="AF22" s="1669">
        <v>0</v>
      </c>
      <c r="AG22">
        <f t="shared" si="15"/>
        <v>1</v>
      </c>
      <c r="AH22" s="1669">
        <v>0</v>
      </c>
      <c r="AI22">
        <f t="shared" si="16"/>
        <v>1</v>
      </c>
      <c r="AJ22">
        <f t="shared" si="17"/>
        <v>0</v>
      </c>
      <c r="AL22" s="1669">
        <v>1.9277108433734942</v>
      </c>
      <c r="AM22">
        <f t="shared" si="18"/>
        <v>18</v>
      </c>
      <c r="AN22" s="1669">
        <v>1.6908212560386473</v>
      </c>
      <c r="AO22">
        <f t="shared" si="19"/>
        <v>18</v>
      </c>
      <c r="AP22">
        <f t="shared" si="20"/>
        <v>0</v>
      </c>
      <c r="AR22" s="1669">
        <v>0.21424745581146223</v>
      </c>
      <c r="AS22">
        <f t="shared" si="21"/>
        <v>21</v>
      </c>
      <c r="AT22" s="1669">
        <v>0.16930022573363432</v>
      </c>
      <c r="AU22">
        <f t="shared" si="22"/>
        <v>19</v>
      </c>
      <c r="AV22">
        <f t="shared" si="23"/>
        <v>-2</v>
      </c>
      <c r="AX22" s="1669">
        <v>46.50602409638554</v>
      </c>
      <c r="AY22">
        <f t="shared" si="24"/>
        <v>30</v>
      </c>
      <c r="AZ22" s="1674">
        <v>43.96135265700483</v>
      </c>
      <c r="BA22">
        <f t="shared" si="25"/>
        <v>24</v>
      </c>
      <c r="BB22">
        <f t="shared" si="26"/>
        <v>-6</v>
      </c>
      <c r="BD22" s="1669">
        <v>18.82667743726965</v>
      </c>
      <c r="BE22">
        <f t="shared" si="27"/>
        <v>13</v>
      </c>
      <c r="BF22" s="1669">
        <v>19.259184293087745</v>
      </c>
      <c r="BG22">
        <f t="shared" si="28"/>
        <v>14</v>
      </c>
      <c r="BH22">
        <f t="shared" si="29"/>
        <v>1</v>
      </c>
      <c r="BJ22" s="1669">
        <v>25.92394215318693</v>
      </c>
      <c r="BK22">
        <f t="shared" si="30"/>
        <v>42</v>
      </c>
      <c r="BL22" s="1669">
        <v>25.225733634311513</v>
      </c>
      <c r="BM22">
        <f t="shared" si="31"/>
        <v>43</v>
      </c>
      <c r="BN22">
        <f t="shared" si="32"/>
        <v>1</v>
      </c>
      <c r="BP22" s="1669">
        <v>1.8290174127180296</v>
      </c>
      <c r="BQ22">
        <f t="shared" si="33"/>
        <v>37</v>
      </c>
      <c r="BR22" s="1669">
        <v>1.7934306775496371</v>
      </c>
      <c r="BS22">
        <f t="shared" si="34"/>
        <v>35</v>
      </c>
      <c r="BT22">
        <f t="shared" si="35"/>
        <v>-2</v>
      </c>
      <c r="BV22" s="1669">
        <v>0.8547346212570623</v>
      </c>
      <c r="BW22" s="1687">
        <f t="shared" si="36"/>
        <v>19</v>
      </c>
      <c r="BX22" s="1669">
        <v>0.8468103178627647</v>
      </c>
      <c r="BY22">
        <f t="shared" si="37"/>
        <v>20</v>
      </c>
      <c r="BZ22">
        <f t="shared" si="38"/>
        <v>1</v>
      </c>
    </row>
    <row r="23" spans="1:78" ht="12.75">
      <c r="A23" s="1599" t="s">
        <v>85</v>
      </c>
      <c r="B23" s="1654">
        <v>171078.16984636165</v>
      </c>
      <c r="C23" s="1655">
        <f t="shared" si="0"/>
        <v>37</v>
      </c>
      <c r="D23" s="1657">
        <v>143812.39446133064</v>
      </c>
      <c r="E23" s="1655">
        <f t="shared" si="1"/>
        <v>35</v>
      </c>
      <c r="F23" s="1658">
        <f t="shared" si="2"/>
        <v>-2</v>
      </c>
      <c r="G23" s="1658"/>
      <c r="H23" s="1654">
        <v>97817.32230288706</v>
      </c>
      <c r="I23" s="1655">
        <f t="shared" si="3"/>
        <v>38</v>
      </c>
      <c r="J23" s="1657">
        <v>87716.31205673759</v>
      </c>
      <c r="K23" s="1655">
        <f t="shared" si="4"/>
        <v>38</v>
      </c>
      <c r="L23" s="1658">
        <f t="shared" si="5"/>
        <v>0</v>
      </c>
      <c r="N23" s="1657">
        <v>18913.55731892622</v>
      </c>
      <c r="O23" s="1655">
        <f t="shared" si="6"/>
        <v>27</v>
      </c>
      <c r="P23" s="1657">
        <v>14692.840256670044</v>
      </c>
      <c r="Q23">
        <f t="shared" si="7"/>
        <v>22</v>
      </c>
      <c r="R23" s="1658">
        <f t="shared" si="8"/>
        <v>-5</v>
      </c>
      <c r="T23" s="1655">
        <v>21432.88873881479</v>
      </c>
      <c r="U23">
        <f t="shared" si="9"/>
        <v>43</v>
      </c>
      <c r="V23" s="1657">
        <v>7684.228301249578</v>
      </c>
      <c r="W23">
        <f t="shared" si="10"/>
        <v>28</v>
      </c>
      <c r="X23">
        <f t="shared" si="11"/>
        <v>-15</v>
      </c>
      <c r="Z23" s="1655">
        <v>164119.53401992234</v>
      </c>
      <c r="AA23">
        <f t="shared" si="12"/>
        <v>37</v>
      </c>
      <c r="AB23" s="1655">
        <v>133381.45896656535</v>
      </c>
      <c r="AC23">
        <f t="shared" si="13"/>
        <v>33</v>
      </c>
      <c r="AD23">
        <f t="shared" si="14"/>
        <v>-4</v>
      </c>
      <c r="AF23" s="1669">
        <v>0</v>
      </c>
      <c r="AG23">
        <f t="shared" si="15"/>
        <v>1</v>
      </c>
      <c r="AH23" s="1669">
        <v>0</v>
      </c>
      <c r="AI23">
        <f t="shared" si="16"/>
        <v>1</v>
      </c>
      <c r="AJ23">
        <f t="shared" si="17"/>
        <v>0</v>
      </c>
      <c r="AL23" s="1669">
        <v>1.680672268907563</v>
      </c>
      <c r="AM23">
        <f t="shared" si="18"/>
        <v>16</v>
      </c>
      <c r="AN23" s="1669">
        <v>1.8018018018018018</v>
      </c>
      <c r="AO23">
        <f t="shared" si="19"/>
        <v>19</v>
      </c>
      <c r="AP23">
        <f t="shared" si="20"/>
        <v>3</v>
      </c>
      <c r="AR23" s="1669">
        <v>0</v>
      </c>
      <c r="AS23">
        <f t="shared" si="21"/>
        <v>1</v>
      </c>
      <c r="AT23" s="1669">
        <v>0</v>
      </c>
      <c r="AU23">
        <f t="shared" si="22"/>
        <v>1</v>
      </c>
      <c r="AV23">
        <f t="shared" si="23"/>
        <v>0</v>
      </c>
      <c r="AX23" s="1669">
        <v>54.700854700854705</v>
      </c>
      <c r="AY23">
        <f t="shared" si="24"/>
        <v>37</v>
      </c>
      <c r="AZ23" s="1674">
        <v>47.32142857142857</v>
      </c>
      <c r="BA23">
        <f t="shared" si="25"/>
        <v>27</v>
      </c>
      <c r="BB23">
        <f t="shared" si="26"/>
        <v>-10</v>
      </c>
      <c r="BD23" s="1669">
        <v>3.9226519337016574</v>
      </c>
      <c r="BE23">
        <f t="shared" si="27"/>
        <v>1</v>
      </c>
      <c r="BF23" s="1669">
        <v>3.8939051918735887</v>
      </c>
      <c r="BG23">
        <f t="shared" si="28"/>
        <v>1</v>
      </c>
      <c r="BH23">
        <f t="shared" si="29"/>
        <v>0</v>
      </c>
      <c r="BJ23" s="1669">
        <v>0</v>
      </c>
      <c r="BK23">
        <f t="shared" si="30"/>
        <v>1</v>
      </c>
      <c r="BL23" s="1669">
        <v>0</v>
      </c>
      <c r="BM23">
        <f t="shared" si="31"/>
        <v>1</v>
      </c>
      <c r="BN23">
        <f t="shared" si="32"/>
        <v>0</v>
      </c>
      <c r="BP23" s="1669">
        <v>2.0393535741366398</v>
      </c>
      <c r="BQ23">
        <f t="shared" si="33"/>
        <v>43</v>
      </c>
      <c r="BR23" s="1669">
        <v>2.055256064690027</v>
      </c>
      <c r="BS23">
        <f t="shared" si="34"/>
        <v>44</v>
      </c>
      <c r="BT23">
        <f t="shared" si="35"/>
        <v>1</v>
      </c>
      <c r="BV23" s="1669">
        <v>0.8639802810947641</v>
      </c>
      <c r="BW23" s="1687">
        <f t="shared" si="36"/>
        <v>20</v>
      </c>
      <c r="BX23" s="1669">
        <v>0.6713716602985643</v>
      </c>
      <c r="BY23">
        <f t="shared" si="37"/>
        <v>9</v>
      </c>
      <c r="BZ23">
        <f t="shared" si="38"/>
        <v>-11</v>
      </c>
    </row>
    <row r="24" spans="1:78" ht="12.75">
      <c r="A24" s="1599" t="s">
        <v>100</v>
      </c>
      <c r="B24" s="1654">
        <v>131780.3615378087</v>
      </c>
      <c r="C24" s="1655">
        <f t="shared" si="0"/>
        <v>31</v>
      </c>
      <c r="D24" s="1657">
        <v>148767.76326945904</v>
      </c>
      <c r="E24" s="1655">
        <f t="shared" si="1"/>
        <v>36</v>
      </c>
      <c r="F24" s="1658">
        <f t="shared" si="2"/>
        <v>5</v>
      </c>
      <c r="G24" s="1658"/>
      <c r="H24" s="1654">
        <v>90691.5895782059</v>
      </c>
      <c r="I24" s="1655">
        <f t="shared" si="3"/>
        <v>36</v>
      </c>
      <c r="J24" s="1657">
        <v>80287.09513311854</v>
      </c>
      <c r="K24" s="1655">
        <f t="shared" si="4"/>
        <v>36</v>
      </c>
      <c r="L24" s="1658">
        <f t="shared" si="5"/>
        <v>0</v>
      </c>
      <c r="N24" s="1657">
        <v>14195.11160145973</v>
      </c>
      <c r="O24" s="1655">
        <f t="shared" si="6"/>
        <v>15</v>
      </c>
      <c r="P24" s="1657">
        <v>14155.1636425301</v>
      </c>
      <c r="Q24">
        <f t="shared" si="7"/>
        <v>20</v>
      </c>
      <c r="R24" s="1658">
        <f t="shared" si="8"/>
        <v>5</v>
      </c>
      <c r="T24" s="1655">
        <v>11434.863786811507</v>
      </c>
      <c r="U24">
        <f t="shared" si="9"/>
        <v>31</v>
      </c>
      <c r="V24" s="1657">
        <v>13183.907071392234</v>
      </c>
      <c r="W24">
        <f t="shared" si="10"/>
        <v>38</v>
      </c>
      <c r="X24">
        <f t="shared" si="11"/>
        <v>7</v>
      </c>
      <c r="Z24" s="1655">
        <v>134530.34032080116</v>
      </c>
      <c r="AA24">
        <f t="shared" si="12"/>
        <v>32</v>
      </c>
      <c r="AB24" s="1655">
        <v>153700.27132440225</v>
      </c>
      <c r="AC24">
        <f t="shared" si="13"/>
        <v>37</v>
      </c>
      <c r="AD24">
        <f t="shared" si="14"/>
        <v>5</v>
      </c>
      <c r="AF24" s="1669">
        <v>2.9227557411273484</v>
      </c>
      <c r="AG24">
        <f t="shared" si="15"/>
        <v>37</v>
      </c>
      <c r="AH24" s="1669">
        <v>2.2964509394572024</v>
      </c>
      <c r="AI24">
        <f t="shared" si="16"/>
        <v>39</v>
      </c>
      <c r="AJ24">
        <f t="shared" si="17"/>
        <v>2</v>
      </c>
      <c r="AL24" s="1669">
        <v>4.21455938697318</v>
      </c>
      <c r="AM24">
        <f t="shared" si="18"/>
        <v>29</v>
      </c>
      <c r="AN24" s="1669">
        <v>3.861003861003861</v>
      </c>
      <c r="AO24">
        <f t="shared" si="19"/>
        <v>26</v>
      </c>
      <c r="AP24">
        <f t="shared" si="20"/>
        <v>-3</v>
      </c>
      <c r="AR24" s="1669">
        <v>0.2823972387825541</v>
      </c>
      <c r="AS24">
        <f t="shared" si="21"/>
        <v>24</v>
      </c>
      <c r="AT24" s="1669">
        <v>0.34471952366029457</v>
      </c>
      <c r="AU24">
        <f t="shared" si="22"/>
        <v>23</v>
      </c>
      <c r="AV24">
        <f t="shared" si="23"/>
        <v>-1</v>
      </c>
      <c r="AX24" s="1669">
        <v>44.230769230769226</v>
      </c>
      <c r="AY24">
        <f t="shared" si="24"/>
        <v>27</v>
      </c>
      <c r="AZ24" s="1674">
        <v>36.88212927756654</v>
      </c>
      <c r="BA24">
        <f t="shared" si="25"/>
        <v>17</v>
      </c>
      <c r="BB24">
        <f t="shared" si="26"/>
        <v>-10</v>
      </c>
      <c r="BD24" s="1669">
        <v>15.405837084361842</v>
      </c>
      <c r="BE24">
        <f t="shared" si="27"/>
        <v>6</v>
      </c>
      <c r="BF24" s="1669">
        <v>15.931140126923918</v>
      </c>
      <c r="BG24">
        <f t="shared" si="28"/>
        <v>6</v>
      </c>
      <c r="BH24">
        <f t="shared" si="29"/>
        <v>0</v>
      </c>
      <c r="BJ24" s="1669">
        <v>2.447442736115469</v>
      </c>
      <c r="BK24">
        <f t="shared" si="30"/>
        <v>16</v>
      </c>
      <c r="BL24" s="1669">
        <v>2.7899686520376177</v>
      </c>
      <c r="BM24">
        <f t="shared" si="31"/>
        <v>16</v>
      </c>
      <c r="BN24">
        <f t="shared" si="32"/>
        <v>0</v>
      </c>
      <c r="BP24" s="1669">
        <v>1.2091059479995403</v>
      </c>
      <c r="BQ24">
        <f t="shared" si="33"/>
        <v>17</v>
      </c>
      <c r="BR24" s="1669">
        <v>1.3579485812353167</v>
      </c>
      <c r="BS24">
        <f t="shared" si="34"/>
        <v>20</v>
      </c>
      <c r="BT24">
        <f t="shared" si="35"/>
        <v>3</v>
      </c>
      <c r="BV24" s="1669">
        <v>0.8731272712493169</v>
      </c>
      <c r="BW24" s="1687">
        <f t="shared" si="36"/>
        <v>21</v>
      </c>
      <c r="BX24" s="1669">
        <v>0.8991177540072225</v>
      </c>
      <c r="BY24">
        <f t="shared" si="37"/>
        <v>22</v>
      </c>
      <c r="BZ24">
        <f t="shared" si="38"/>
        <v>1</v>
      </c>
    </row>
    <row r="25" spans="1:78" ht="12.75">
      <c r="A25" s="1599" t="s">
        <v>73</v>
      </c>
      <c r="B25" s="1654">
        <v>63725.095013244274</v>
      </c>
      <c r="C25" s="1655">
        <f t="shared" si="0"/>
        <v>13</v>
      </c>
      <c r="D25" s="1657">
        <v>67953.70796867803</v>
      </c>
      <c r="E25" s="1655">
        <f t="shared" si="1"/>
        <v>13</v>
      </c>
      <c r="F25" s="1658">
        <f t="shared" si="2"/>
        <v>0</v>
      </c>
      <c r="G25" s="1658"/>
      <c r="H25" s="1654">
        <v>37669.123574801335</v>
      </c>
      <c r="I25" s="1655">
        <f t="shared" si="3"/>
        <v>10</v>
      </c>
      <c r="J25" s="1657">
        <v>29542.146476278213</v>
      </c>
      <c r="K25" s="1655">
        <f t="shared" si="4"/>
        <v>8</v>
      </c>
      <c r="L25" s="1658">
        <f t="shared" si="5"/>
        <v>-2</v>
      </c>
      <c r="N25" s="1657">
        <v>18819.99308994587</v>
      </c>
      <c r="O25" s="1655">
        <f t="shared" si="6"/>
        <v>26</v>
      </c>
      <c r="P25" s="1657">
        <v>18831.41409488715</v>
      </c>
      <c r="Q25">
        <f t="shared" si="7"/>
        <v>28</v>
      </c>
      <c r="R25" s="1658">
        <f t="shared" si="8"/>
        <v>2</v>
      </c>
      <c r="T25" s="1655">
        <v>3436.024415524588</v>
      </c>
      <c r="U25">
        <f t="shared" si="9"/>
        <v>10</v>
      </c>
      <c r="V25" s="1657">
        <v>3136.3426992169507</v>
      </c>
      <c r="W25">
        <f t="shared" si="10"/>
        <v>8</v>
      </c>
      <c r="X25">
        <f t="shared" si="11"/>
        <v>-2</v>
      </c>
      <c r="Z25" s="1655">
        <v>69376.94345272372</v>
      </c>
      <c r="AA25">
        <f t="shared" si="12"/>
        <v>14</v>
      </c>
      <c r="AB25" s="1655">
        <v>68343.62045140489</v>
      </c>
      <c r="AC25">
        <f t="shared" si="13"/>
        <v>14</v>
      </c>
      <c r="AD25">
        <f t="shared" si="14"/>
        <v>0</v>
      </c>
      <c r="AF25" s="1669">
        <v>0.33444816053511706</v>
      </c>
      <c r="AG25">
        <f t="shared" si="15"/>
        <v>23</v>
      </c>
      <c r="AH25" s="1669">
        <v>0</v>
      </c>
      <c r="AI25">
        <f t="shared" si="16"/>
        <v>1</v>
      </c>
      <c r="AJ25">
        <f t="shared" si="17"/>
        <v>-22</v>
      </c>
      <c r="AL25" s="1669">
        <v>2.941176470588235</v>
      </c>
      <c r="AM25">
        <f t="shared" si="18"/>
        <v>23</v>
      </c>
      <c r="AN25" s="1669">
        <v>1.4705882352941175</v>
      </c>
      <c r="AO25">
        <f t="shared" si="19"/>
        <v>17</v>
      </c>
      <c r="AP25">
        <f t="shared" si="20"/>
        <v>-6</v>
      </c>
      <c r="AR25" s="1669">
        <v>1.4012738853503186</v>
      </c>
      <c r="AS25">
        <f t="shared" si="21"/>
        <v>38</v>
      </c>
      <c r="AT25" s="1669">
        <v>2.4081115335868186</v>
      </c>
      <c r="AU25">
        <f t="shared" si="22"/>
        <v>44</v>
      </c>
      <c r="AV25">
        <f t="shared" si="23"/>
        <v>6</v>
      </c>
      <c r="AX25" s="1669">
        <v>2.9850746268656714</v>
      </c>
      <c r="AY25">
        <f t="shared" si="24"/>
        <v>5</v>
      </c>
      <c r="AZ25" s="1674">
        <v>2.941176470588235</v>
      </c>
      <c r="BA25">
        <f t="shared" si="25"/>
        <v>5</v>
      </c>
      <c r="BB25">
        <f t="shared" si="26"/>
        <v>0</v>
      </c>
      <c r="BD25" s="1669">
        <v>29.97370727432077</v>
      </c>
      <c r="BE25">
        <f t="shared" si="27"/>
        <v>38</v>
      </c>
      <c r="BF25" s="1669">
        <v>29.86842105263158</v>
      </c>
      <c r="BG25">
        <f t="shared" si="28"/>
        <v>36</v>
      </c>
      <c r="BH25">
        <f t="shared" si="29"/>
        <v>-2</v>
      </c>
      <c r="BJ25" s="1669">
        <v>26.30241423125794</v>
      </c>
      <c r="BK25">
        <f t="shared" si="30"/>
        <v>43</v>
      </c>
      <c r="BL25" s="1669">
        <v>25.888324873096447</v>
      </c>
      <c r="BM25">
        <f t="shared" si="31"/>
        <v>44</v>
      </c>
      <c r="BN25">
        <f t="shared" si="32"/>
        <v>1</v>
      </c>
      <c r="BP25" s="1669">
        <v>1.2506106468239344</v>
      </c>
      <c r="BQ25">
        <f t="shared" si="33"/>
        <v>18</v>
      </c>
      <c r="BR25" s="1669">
        <v>1.1323283082077051</v>
      </c>
      <c r="BS25">
        <f t="shared" si="34"/>
        <v>11</v>
      </c>
      <c r="BT25">
        <f t="shared" si="35"/>
        <v>-7</v>
      </c>
      <c r="BV25" s="1669">
        <v>0.8756652475657326</v>
      </c>
      <c r="BW25" s="1687">
        <f t="shared" si="36"/>
        <v>22</v>
      </c>
      <c r="BX25" s="1669">
        <v>0.9033588610359248</v>
      </c>
      <c r="BY25">
        <f t="shared" si="37"/>
        <v>23</v>
      </c>
      <c r="BZ25">
        <f t="shared" si="38"/>
        <v>1</v>
      </c>
    </row>
    <row r="26" spans="1:78" ht="12.75">
      <c r="A26" s="1599" t="s">
        <v>79</v>
      </c>
      <c r="B26" s="1654">
        <v>40735.851656956715</v>
      </c>
      <c r="C26" s="1655">
        <f t="shared" si="0"/>
        <v>4</v>
      </c>
      <c r="D26" s="1657">
        <v>43715.07539578084</v>
      </c>
      <c r="E26" s="1655">
        <f t="shared" si="1"/>
        <v>4</v>
      </c>
      <c r="F26" s="1658">
        <f t="shared" si="2"/>
        <v>0</v>
      </c>
      <c r="G26" s="1658"/>
      <c r="H26" s="1654">
        <v>23138.29480674059</v>
      </c>
      <c r="I26" s="1655">
        <f t="shared" si="3"/>
        <v>4</v>
      </c>
      <c r="J26" s="1657">
        <v>26012.68504242971</v>
      </c>
      <c r="K26" s="1655">
        <f t="shared" si="4"/>
        <v>6</v>
      </c>
      <c r="L26" s="1658">
        <f t="shared" si="5"/>
        <v>2</v>
      </c>
      <c r="N26" s="1657">
        <v>8669.736265113073</v>
      </c>
      <c r="O26" s="1655">
        <f t="shared" si="6"/>
        <v>6</v>
      </c>
      <c r="P26" s="1657">
        <v>9932.53863798744</v>
      </c>
      <c r="Q26">
        <f t="shared" si="7"/>
        <v>10</v>
      </c>
      <c r="R26" s="1658">
        <f t="shared" si="8"/>
        <v>4</v>
      </c>
      <c r="T26" s="1655">
        <v>3175.743907786757</v>
      </c>
      <c r="U26">
        <f t="shared" si="9"/>
        <v>8</v>
      </c>
      <c r="V26" s="1657">
        <v>4359.0919916268695</v>
      </c>
      <c r="W26">
        <f t="shared" si="10"/>
        <v>13</v>
      </c>
      <c r="X26">
        <f t="shared" si="11"/>
        <v>5</v>
      </c>
      <c r="Z26" s="1655">
        <v>40011.35124976508</v>
      </c>
      <c r="AA26">
        <f t="shared" si="12"/>
        <v>3</v>
      </c>
      <c r="AB26" s="1655">
        <v>44654.49554394013</v>
      </c>
      <c r="AC26">
        <f t="shared" si="13"/>
        <v>3</v>
      </c>
      <c r="AD26">
        <f t="shared" si="14"/>
        <v>0</v>
      </c>
      <c r="AF26" s="1669">
        <v>3.262955854126679</v>
      </c>
      <c r="AG26">
        <f t="shared" si="15"/>
        <v>40</v>
      </c>
      <c r="AH26" s="1669">
        <v>2.6871401151631478</v>
      </c>
      <c r="AI26">
        <f t="shared" si="16"/>
        <v>41</v>
      </c>
      <c r="AJ26">
        <f t="shared" si="17"/>
        <v>1</v>
      </c>
      <c r="AL26" s="1669">
        <v>3.392857142857143</v>
      </c>
      <c r="AM26">
        <f t="shared" si="18"/>
        <v>25</v>
      </c>
      <c r="AN26" s="1669">
        <v>9.9644128113879</v>
      </c>
      <c r="AO26">
        <f t="shared" si="19"/>
        <v>39</v>
      </c>
      <c r="AP26">
        <f t="shared" si="20"/>
        <v>14</v>
      </c>
      <c r="AR26" s="1669">
        <v>1.45</v>
      </c>
      <c r="AS26">
        <f t="shared" si="21"/>
        <v>39</v>
      </c>
      <c r="AT26" s="1669">
        <v>1.663306451612903</v>
      </c>
      <c r="AU26">
        <f t="shared" si="22"/>
        <v>41</v>
      </c>
      <c r="AV26">
        <f t="shared" si="23"/>
        <v>2</v>
      </c>
      <c r="AX26" s="1669">
        <v>70.17857142857142</v>
      </c>
      <c r="AY26">
        <f t="shared" si="24"/>
        <v>48</v>
      </c>
      <c r="AZ26" s="1674">
        <v>72.46891651865009</v>
      </c>
      <c r="BA26">
        <f t="shared" si="25"/>
        <v>47</v>
      </c>
      <c r="BB26">
        <f t="shared" si="26"/>
        <v>-1</v>
      </c>
      <c r="BD26" s="1669">
        <v>31.049772752466463</v>
      </c>
      <c r="BE26">
        <f t="shared" si="27"/>
        <v>41</v>
      </c>
      <c r="BF26" s="1669">
        <v>30.905752753977968</v>
      </c>
      <c r="BG26">
        <f t="shared" si="28"/>
        <v>39</v>
      </c>
      <c r="BH26">
        <f t="shared" si="29"/>
        <v>-2</v>
      </c>
      <c r="BJ26" s="1669">
        <v>12.4</v>
      </c>
      <c r="BK26">
        <f t="shared" si="30"/>
        <v>34</v>
      </c>
      <c r="BL26" s="1669">
        <v>12.455874936964195</v>
      </c>
      <c r="BM26">
        <f t="shared" si="31"/>
        <v>33</v>
      </c>
      <c r="BN26">
        <f t="shared" si="32"/>
        <v>-1</v>
      </c>
      <c r="BP26" s="1669">
        <v>1.5368563209424917</v>
      </c>
      <c r="BQ26">
        <f t="shared" si="33"/>
        <v>29</v>
      </c>
      <c r="BR26" s="1669">
        <v>1.5147924319627128</v>
      </c>
      <c r="BS26">
        <f t="shared" si="34"/>
        <v>30</v>
      </c>
      <c r="BT26">
        <f t="shared" si="35"/>
        <v>1</v>
      </c>
      <c r="BV26" s="1669">
        <v>0.9255058008016065</v>
      </c>
      <c r="BW26" s="1687">
        <f t="shared" si="36"/>
        <v>23</v>
      </c>
      <c r="BX26" s="1669">
        <v>1.0407400496514396</v>
      </c>
      <c r="BY26">
        <f t="shared" si="37"/>
        <v>31</v>
      </c>
      <c r="BZ26">
        <f t="shared" si="38"/>
        <v>8</v>
      </c>
    </row>
    <row r="27" spans="1:78" ht="12.75">
      <c r="A27" s="1599" t="s">
        <v>101</v>
      </c>
      <c r="B27" s="1654">
        <v>31773.811963809912</v>
      </c>
      <c r="C27" s="1655">
        <f t="shared" si="0"/>
        <v>2</v>
      </c>
      <c r="D27" s="1657">
        <v>42803.64746997151</v>
      </c>
      <c r="E27" s="1655">
        <f t="shared" si="1"/>
        <v>3</v>
      </c>
      <c r="F27" s="1658">
        <f t="shared" si="2"/>
        <v>1</v>
      </c>
      <c r="G27" s="1658"/>
      <c r="H27" s="1654">
        <v>20501.127280180364</v>
      </c>
      <c r="I27" s="1655">
        <f t="shared" si="3"/>
        <v>3</v>
      </c>
      <c r="J27" s="1657">
        <v>19778.33250124813</v>
      </c>
      <c r="K27" s="1655">
        <f t="shared" si="4"/>
        <v>3</v>
      </c>
      <c r="L27" s="1658">
        <f t="shared" si="5"/>
        <v>0</v>
      </c>
      <c r="N27" s="1657">
        <v>6687.260269961644</v>
      </c>
      <c r="O27" s="1655">
        <f t="shared" si="6"/>
        <v>2</v>
      </c>
      <c r="P27" s="1657">
        <v>6673.284191360019</v>
      </c>
      <c r="Q27">
        <f t="shared" si="7"/>
        <v>3</v>
      </c>
      <c r="R27" s="1658">
        <f t="shared" si="8"/>
        <v>1</v>
      </c>
      <c r="T27" s="1655">
        <v>2916.961906713905</v>
      </c>
      <c r="U27">
        <f t="shared" si="9"/>
        <v>7</v>
      </c>
      <c r="V27" s="1657">
        <v>2355.554902939708</v>
      </c>
      <c r="W27">
        <f t="shared" si="10"/>
        <v>5</v>
      </c>
      <c r="X27">
        <f t="shared" si="11"/>
        <v>-2</v>
      </c>
      <c r="Z27" s="1655">
        <v>32699.26507188241</v>
      </c>
      <c r="AA27">
        <f t="shared" si="12"/>
        <v>1</v>
      </c>
      <c r="AB27" s="1655">
        <v>41838.53631317729</v>
      </c>
      <c r="AC27">
        <f t="shared" si="13"/>
        <v>2</v>
      </c>
      <c r="AD27">
        <f t="shared" si="14"/>
        <v>1</v>
      </c>
      <c r="AF27" s="1669">
        <v>2.3872679045092835</v>
      </c>
      <c r="AG27">
        <f t="shared" si="15"/>
        <v>35</v>
      </c>
      <c r="AH27" s="1669">
        <v>2.2670025188916876</v>
      </c>
      <c r="AI27">
        <f t="shared" si="16"/>
        <v>37</v>
      </c>
      <c r="AJ27">
        <f t="shared" si="17"/>
        <v>2</v>
      </c>
      <c r="AL27" s="1669">
        <v>3.910614525139665</v>
      </c>
      <c r="AM27">
        <f t="shared" si="18"/>
        <v>27</v>
      </c>
      <c r="AN27" s="1669">
        <v>4.40251572327044</v>
      </c>
      <c r="AO27">
        <f t="shared" si="19"/>
        <v>29</v>
      </c>
      <c r="AP27">
        <f t="shared" si="20"/>
        <v>2</v>
      </c>
      <c r="AR27" s="1669">
        <v>0.4812319538017324</v>
      </c>
      <c r="AS27">
        <f t="shared" si="21"/>
        <v>27</v>
      </c>
      <c r="AT27" s="1669">
        <v>0.4646840148698885</v>
      </c>
      <c r="AU27">
        <f t="shared" si="22"/>
        <v>25</v>
      </c>
      <c r="AV27">
        <f t="shared" si="23"/>
        <v>-2</v>
      </c>
      <c r="AX27" s="1669">
        <v>4.49438202247191</v>
      </c>
      <c r="AY27">
        <f t="shared" si="24"/>
        <v>6</v>
      </c>
      <c r="AZ27" s="1674">
        <v>3.79746835443038</v>
      </c>
      <c r="BA27">
        <f t="shared" si="25"/>
        <v>6</v>
      </c>
      <c r="BB27">
        <f t="shared" si="26"/>
        <v>0</v>
      </c>
      <c r="BD27" s="1669">
        <v>36.5603808974174</v>
      </c>
      <c r="BE27">
        <f t="shared" si="27"/>
        <v>46</v>
      </c>
      <c r="BF27" s="1669">
        <v>37.09888195150283</v>
      </c>
      <c r="BG27">
        <f t="shared" si="28"/>
        <v>48</v>
      </c>
      <c r="BH27">
        <f t="shared" si="29"/>
        <v>2</v>
      </c>
      <c r="BJ27" s="1669">
        <v>41.13680154142582</v>
      </c>
      <c r="BK27">
        <f t="shared" si="30"/>
        <v>50</v>
      </c>
      <c r="BL27" s="1669">
        <v>41.80633147113594</v>
      </c>
      <c r="BM27">
        <f t="shared" si="31"/>
        <v>50</v>
      </c>
      <c r="BN27">
        <f t="shared" si="32"/>
        <v>0</v>
      </c>
      <c r="BP27" s="1669">
        <v>1.9791394492678263</v>
      </c>
      <c r="BQ27">
        <f t="shared" si="33"/>
        <v>39</v>
      </c>
      <c r="BR27" s="1669">
        <v>1.8223456609657458</v>
      </c>
      <c r="BS27">
        <f t="shared" si="34"/>
        <v>36</v>
      </c>
      <c r="BT27">
        <f t="shared" si="35"/>
        <v>-3</v>
      </c>
      <c r="BV27" s="1669">
        <v>0.9317393850474153</v>
      </c>
      <c r="BW27" s="1687">
        <f t="shared" si="36"/>
        <v>24</v>
      </c>
      <c r="BX27" s="1669">
        <v>0.9363563914990811</v>
      </c>
      <c r="BY27">
        <f t="shared" si="37"/>
        <v>26</v>
      </c>
      <c r="BZ27">
        <f t="shared" si="38"/>
        <v>2</v>
      </c>
    </row>
    <row r="28" spans="1:78" ht="12.75">
      <c r="A28" s="1599" t="s">
        <v>96</v>
      </c>
      <c r="B28" s="1654">
        <v>159502.22298221613</v>
      </c>
      <c r="C28" s="1655">
        <f t="shared" si="0"/>
        <v>36</v>
      </c>
      <c r="D28" s="1657">
        <v>135117.41649625087</v>
      </c>
      <c r="E28" s="1655">
        <f t="shared" si="1"/>
        <v>34</v>
      </c>
      <c r="F28" s="1658">
        <f t="shared" si="2"/>
        <v>-2</v>
      </c>
      <c r="G28" s="1658"/>
      <c r="H28" s="1654">
        <v>96369.35704514364</v>
      </c>
      <c r="I28" s="1655">
        <f t="shared" si="3"/>
        <v>37</v>
      </c>
      <c r="J28" s="1657">
        <v>81572.59713701431</v>
      </c>
      <c r="K28" s="1655">
        <f t="shared" si="4"/>
        <v>37</v>
      </c>
      <c r="L28" s="1658">
        <f t="shared" si="5"/>
        <v>0</v>
      </c>
      <c r="N28" s="1657">
        <v>17630.30095759234</v>
      </c>
      <c r="O28" s="1655">
        <f t="shared" si="6"/>
        <v>23</v>
      </c>
      <c r="P28" s="1657">
        <v>17270.790729379685</v>
      </c>
      <c r="Q28">
        <f t="shared" si="7"/>
        <v>25</v>
      </c>
      <c r="R28" s="1658">
        <f t="shared" si="8"/>
        <v>2</v>
      </c>
      <c r="T28" s="1655">
        <v>22122.94801641587</v>
      </c>
      <c r="U28">
        <f t="shared" si="9"/>
        <v>45</v>
      </c>
      <c r="V28" s="1657">
        <v>15336.912065439672</v>
      </c>
      <c r="W28">
        <f t="shared" si="10"/>
        <v>41</v>
      </c>
      <c r="X28">
        <f t="shared" si="11"/>
        <v>-4</v>
      </c>
      <c r="Z28" s="1655">
        <v>165792.2366621067</v>
      </c>
      <c r="AA28">
        <f t="shared" si="12"/>
        <v>38</v>
      </c>
      <c r="AB28" s="1655">
        <v>142167.00749829583</v>
      </c>
      <c r="AC28">
        <f t="shared" si="13"/>
        <v>36</v>
      </c>
      <c r="AD28">
        <f t="shared" si="14"/>
        <v>-2</v>
      </c>
      <c r="AF28" s="1669">
        <v>1.6643550624133148</v>
      </c>
      <c r="AG28">
        <f t="shared" si="15"/>
        <v>31</v>
      </c>
      <c r="AH28" s="1669">
        <v>4.166666666666666</v>
      </c>
      <c r="AI28">
        <f t="shared" si="16"/>
        <v>44</v>
      </c>
      <c r="AJ28">
        <f t="shared" si="17"/>
        <v>13</v>
      </c>
      <c r="AL28" s="1669">
        <v>2.3041474654377883</v>
      </c>
      <c r="AM28">
        <f t="shared" si="18"/>
        <v>20</v>
      </c>
      <c r="AN28" s="1669">
        <v>0</v>
      </c>
      <c r="AO28">
        <f t="shared" si="19"/>
        <v>1</v>
      </c>
      <c r="AP28">
        <f t="shared" si="20"/>
        <v>-19</v>
      </c>
      <c r="AR28" s="1669">
        <v>0.7099391480730223</v>
      </c>
      <c r="AS28">
        <f t="shared" si="21"/>
        <v>31</v>
      </c>
      <c r="AT28" s="1669">
        <v>0</v>
      </c>
      <c r="AU28">
        <f t="shared" si="22"/>
        <v>1</v>
      </c>
      <c r="AV28">
        <f t="shared" si="23"/>
        <v>-30</v>
      </c>
      <c r="AX28" s="1669">
        <v>46.51162790697674</v>
      </c>
      <c r="AY28">
        <f t="shared" si="24"/>
        <v>31</v>
      </c>
      <c r="AZ28" s="1674">
        <v>42.523364485981304</v>
      </c>
      <c r="BA28">
        <f t="shared" si="25"/>
        <v>20</v>
      </c>
      <c r="BB28">
        <f t="shared" si="26"/>
        <v>-11</v>
      </c>
      <c r="BD28" s="1669">
        <v>16.373858046380885</v>
      </c>
      <c r="BE28">
        <f t="shared" si="27"/>
        <v>7</v>
      </c>
      <c r="BF28" s="1669">
        <v>17.545126353790614</v>
      </c>
      <c r="BG28">
        <f t="shared" si="28"/>
        <v>8</v>
      </c>
      <c r="BH28">
        <f t="shared" si="29"/>
        <v>1</v>
      </c>
      <c r="BJ28" s="1669">
        <v>0</v>
      </c>
      <c r="BK28">
        <f t="shared" si="30"/>
        <v>1</v>
      </c>
      <c r="BL28" s="1669">
        <v>0</v>
      </c>
      <c r="BM28">
        <f t="shared" si="31"/>
        <v>1</v>
      </c>
      <c r="BN28">
        <f t="shared" si="32"/>
        <v>0</v>
      </c>
      <c r="BP28" s="1669">
        <v>1.1211245966692949</v>
      </c>
      <c r="BQ28">
        <f t="shared" si="33"/>
        <v>11</v>
      </c>
      <c r="BR28" s="1669">
        <v>1.1209158120677318</v>
      </c>
      <c r="BS28">
        <f t="shared" si="34"/>
        <v>10</v>
      </c>
      <c r="BT28">
        <f t="shared" si="35"/>
        <v>-1</v>
      </c>
      <c r="BV28" s="1669">
        <v>0.9492504106134844</v>
      </c>
      <c r="BW28" s="1687">
        <f t="shared" si="36"/>
        <v>25</v>
      </c>
      <c r="BX28" s="1669">
        <v>0.8782511618875025</v>
      </c>
      <c r="BY28">
        <f t="shared" si="37"/>
        <v>21</v>
      </c>
      <c r="BZ28">
        <f t="shared" si="38"/>
        <v>-4</v>
      </c>
    </row>
    <row r="29" spans="1:78" ht="12.75">
      <c r="A29" s="1599" t="s">
        <v>56</v>
      </c>
      <c r="B29" s="1654">
        <v>259468.07604994325</v>
      </c>
      <c r="C29" s="1655">
        <f t="shared" si="0"/>
        <v>40</v>
      </c>
      <c r="D29" s="1657">
        <v>265038.5112803564</v>
      </c>
      <c r="E29" s="1655">
        <f t="shared" si="1"/>
        <v>41</v>
      </c>
      <c r="F29" s="1658">
        <f t="shared" si="2"/>
        <v>1</v>
      </c>
      <c r="G29" s="1658"/>
      <c r="H29" s="1654">
        <v>136078.8876276958</v>
      </c>
      <c r="I29" s="1655">
        <f t="shared" si="3"/>
        <v>40</v>
      </c>
      <c r="J29" s="1657">
        <v>124425.7795660296</v>
      </c>
      <c r="K29" s="1655">
        <f t="shared" si="4"/>
        <v>40</v>
      </c>
      <c r="L29" s="1658">
        <f t="shared" si="5"/>
        <v>0</v>
      </c>
      <c r="N29" s="1657">
        <v>15768.303064699205</v>
      </c>
      <c r="O29" s="1655">
        <f t="shared" si="6"/>
        <v>20</v>
      </c>
      <c r="P29" s="1657">
        <v>15170.13938784308</v>
      </c>
      <c r="Q29">
        <f t="shared" si="7"/>
        <v>23</v>
      </c>
      <c r="R29" s="1658">
        <f t="shared" si="8"/>
        <v>3</v>
      </c>
      <c r="T29" s="1655">
        <v>30370.17593643587</v>
      </c>
      <c r="U29">
        <f t="shared" si="9"/>
        <v>46</v>
      </c>
      <c r="V29" s="1657">
        <v>26962.494611294725</v>
      </c>
      <c r="W29">
        <f t="shared" si="10"/>
        <v>45</v>
      </c>
      <c r="X29">
        <f t="shared" si="11"/>
        <v>-1</v>
      </c>
      <c r="Z29" s="1655">
        <v>264272.8433598184</v>
      </c>
      <c r="AA29">
        <f t="shared" si="12"/>
        <v>41</v>
      </c>
      <c r="AB29" s="1655">
        <v>245197.29846242277</v>
      </c>
      <c r="AC29">
        <f t="shared" si="13"/>
        <v>40</v>
      </c>
      <c r="AD29">
        <f t="shared" si="14"/>
        <v>-1</v>
      </c>
      <c r="AF29" s="1669">
        <v>0</v>
      </c>
      <c r="AG29">
        <f t="shared" si="15"/>
        <v>1</v>
      </c>
      <c r="AH29" s="1669">
        <v>0</v>
      </c>
      <c r="AI29">
        <f t="shared" si="16"/>
        <v>1</v>
      </c>
      <c r="AJ29">
        <f t="shared" si="17"/>
        <v>0</v>
      </c>
      <c r="AL29" s="1669">
        <v>0</v>
      </c>
      <c r="AM29">
        <f t="shared" si="18"/>
        <v>1</v>
      </c>
      <c r="AN29" s="1669">
        <v>0</v>
      </c>
      <c r="AO29">
        <f t="shared" si="19"/>
        <v>1</v>
      </c>
      <c r="AP29">
        <f t="shared" si="20"/>
        <v>0</v>
      </c>
      <c r="AR29" s="1669">
        <v>0</v>
      </c>
      <c r="AS29">
        <f t="shared" si="21"/>
        <v>1</v>
      </c>
      <c r="AT29" s="1669">
        <v>0</v>
      </c>
      <c r="AU29">
        <f t="shared" si="22"/>
        <v>1</v>
      </c>
      <c r="AV29">
        <f t="shared" si="23"/>
        <v>0</v>
      </c>
      <c r="AX29" s="1669">
        <v>39.8936170212766</v>
      </c>
      <c r="AY29">
        <f t="shared" si="24"/>
        <v>15</v>
      </c>
      <c r="AZ29" s="1674">
        <v>47.87234042553192</v>
      </c>
      <c r="BA29">
        <f t="shared" si="25"/>
        <v>29</v>
      </c>
      <c r="BB29">
        <f t="shared" si="26"/>
        <v>14</v>
      </c>
      <c r="BD29" s="1669">
        <v>5.539112050739957</v>
      </c>
      <c r="BE29">
        <f t="shared" si="27"/>
        <v>2</v>
      </c>
      <c r="BF29" s="1669">
        <v>5.498281786941581</v>
      </c>
      <c r="BG29">
        <f t="shared" si="28"/>
        <v>2</v>
      </c>
      <c r="BH29">
        <f t="shared" si="29"/>
        <v>0</v>
      </c>
      <c r="BJ29" s="1669">
        <v>0</v>
      </c>
      <c r="BK29">
        <f t="shared" si="30"/>
        <v>1</v>
      </c>
      <c r="BL29" s="1669">
        <v>0</v>
      </c>
      <c r="BM29">
        <f t="shared" si="31"/>
        <v>1</v>
      </c>
      <c r="BN29">
        <f t="shared" si="32"/>
        <v>0</v>
      </c>
      <c r="BP29" s="1669">
        <v>2.1163185290812083</v>
      </c>
      <c r="BQ29">
        <f t="shared" si="33"/>
        <v>48</v>
      </c>
      <c r="BR29" s="1669">
        <v>1.9682603388016522</v>
      </c>
      <c r="BS29">
        <f t="shared" si="34"/>
        <v>41</v>
      </c>
      <c r="BT29">
        <f t="shared" si="35"/>
        <v>-7</v>
      </c>
      <c r="BV29" s="1669">
        <v>0.9633820827343316</v>
      </c>
      <c r="BW29" s="1687">
        <f t="shared" si="36"/>
        <v>26</v>
      </c>
      <c r="BX29" s="1669">
        <v>0.9592154306222299</v>
      </c>
      <c r="BY29">
        <f t="shared" si="37"/>
        <v>27</v>
      </c>
      <c r="BZ29">
        <f t="shared" si="38"/>
        <v>1</v>
      </c>
    </row>
    <row r="30" spans="1:78" ht="12.75">
      <c r="A30" s="1599" t="s">
        <v>55</v>
      </c>
      <c r="B30" s="1654">
        <v>58355.64751703992</v>
      </c>
      <c r="C30" s="1655">
        <f t="shared" si="0"/>
        <v>9</v>
      </c>
      <c r="D30" s="1657">
        <v>55320.05594745804</v>
      </c>
      <c r="E30" s="1655">
        <f t="shared" si="1"/>
        <v>9</v>
      </c>
      <c r="F30" s="1658">
        <f t="shared" si="2"/>
        <v>0</v>
      </c>
      <c r="G30" s="1658"/>
      <c r="H30" s="1654">
        <v>37945.2288218111</v>
      </c>
      <c r="I30" s="1655">
        <f t="shared" si="3"/>
        <v>11</v>
      </c>
      <c r="J30" s="1657">
        <v>38852.71223546582</v>
      </c>
      <c r="K30" s="1655">
        <f t="shared" si="4"/>
        <v>15</v>
      </c>
      <c r="L30" s="1658">
        <f t="shared" si="5"/>
        <v>4</v>
      </c>
      <c r="N30" s="1657">
        <v>10850.413826679649</v>
      </c>
      <c r="O30" s="1655">
        <f t="shared" si="6"/>
        <v>10</v>
      </c>
      <c r="P30" s="1657">
        <v>10092.495743128193</v>
      </c>
      <c r="Q30">
        <f t="shared" si="7"/>
        <v>11</v>
      </c>
      <c r="R30" s="1658">
        <f t="shared" si="8"/>
        <v>1</v>
      </c>
      <c r="T30" s="1655">
        <v>1874.9391431353456</v>
      </c>
      <c r="U30">
        <f t="shared" si="9"/>
        <v>3</v>
      </c>
      <c r="V30" s="1657">
        <v>1804.5487715884212</v>
      </c>
      <c r="W30">
        <f t="shared" si="10"/>
        <v>2</v>
      </c>
      <c r="X30">
        <f t="shared" si="11"/>
        <v>-1</v>
      </c>
      <c r="Z30" s="1655">
        <v>58671.61635832522</v>
      </c>
      <c r="AA30">
        <f t="shared" si="12"/>
        <v>10</v>
      </c>
      <c r="AB30" s="1655">
        <v>55641.571393821454</v>
      </c>
      <c r="AC30">
        <f t="shared" si="13"/>
        <v>10</v>
      </c>
      <c r="AD30">
        <f t="shared" si="14"/>
        <v>0</v>
      </c>
      <c r="AF30" s="1669">
        <v>3.036876355748373</v>
      </c>
      <c r="AG30">
        <f t="shared" si="15"/>
        <v>38</v>
      </c>
      <c r="AH30" s="1669">
        <v>2.5806451612903225</v>
      </c>
      <c r="AI30">
        <f t="shared" si="16"/>
        <v>40</v>
      </c>
      <c r="AJ30">
        <f t="shared" si="17"/>
        <v>2</v>
      </c>
      <c r="AL30" s="1669">
        <v>5.670103092783505</v>
      </c>
      <c r="AM30">
        <f t="shared" si="18"/>
        <v>36</v>
      </c>
      <c r="AN30" s="1669">
        <v>5.851063829787234</v>
      </c>
      <c r="AO30">
        <f t="shared" si="19"/>
        <v>33</v>
      </c>
      <c r="AP30">
        <f t="shared" si="20"/>
        <v>-3</v>
      </c>
      <c r="AR30" s="1669">
        <v>0.31236055332440876</v>
      </c>
      <c r="AS30">
        <f t="shared" si="21"/>
        <v>25</v>
      </c>
      <c r="AT30" s="1669">
        <v>0.4943820224719101</v>
      </c>
      <c r="AU30">
        <f t="shared" si="22"/>
        <v>26</v>
      </c>
      <c r="AV30">
        <f t="shared" si="23"/>
        <v>1</v>
      </c>
      <c r="AX30" s="1669">
        <v>61.13989637305699</v>
      </c>
      <c r="AY30">
        <f t="shared" si="24"/>
        <v>41</v>
      </c>
      <c r="AZ30" s="1674">
        <v>54.78723404255319</v>
      </c>
      <c r="BA30">
        <f t="shared" si="25"/>
        <v>38</v>
      </c>
      <c r="BB30">
        <f t="shared" si="26"/>
        <v>-3</v>
      </c>
      <c r="BD30" s="1669">
        <v>21.579541787673442</v>
      </c>
      <c r="BE30">
        <f t="shared" si="27"/>
        <v>19</v>
      </c>
      <c r="BF30" s="1669">
        <v>22.242899910996037</v>
      </c>
      <c r="BG30">
        <f t="shared" si="28"/>
        <v>20</v>
      </c>
      <c r="BH30">
        <f t="shared" si="29"/>
        <v>1</v>
      </c>
      <c r="BJ30" s="1669">
        <v>32.32278198840838</v>
      </c>
      <c r="BK30">
        <f t="shared" si="30"/>
        <v>46</v>
      </c>
      <c r="BL30" s="1669">
        <v>31.675627240143367</v>
      </c>
      <c r="BM30">
        <f t="shared" si="31"/>
        <v>45</v>
      </c>
      <c r="BN30">
        <f t="shared" si="32"/>
        <v>-1</v>
      </c>
      <c r="BP30" s="1669">
        <v>2.015666940632831</v>
      </c>
      <c r="BQ30">
        <f t="shared" si="33"/>
        <v>41</v>
      </c>
      <c r="BR30" s="1669">
        <v>2.026773426748405</v>
      </c>
      <c r="BS30">
        <f t="shared" si="34"/>
        <v>42</v>
      </c>
      <c r="BT30">
        <f t="shared" si="35"/>
        <v>1</v>
      </c>
      <c r="BV30" s="1669">
        <v>0.9980004712877771</v>
      </c>
      <c r="BW30" s="1687">
        <f t="shared" si="36"/>
        <v>27</v>
      </c>
      <c r="BX30" s="1669">
        <v>0.9821200502394176</v>
      </c>
      <c r="BY30">
        <f t="shared" si="37"/>
        <v>28</v>
      </c>
      <c r="BZ30">
        <f t="shared" si="38"/>
        <v>1</v>
      </c>
    </row>
    <row r="31" spans="1:78" ht="12.75">
      <c r="A31" s="1599" t="s">
        <v>60</v>
      </c>
      <c r="B31" s="1654">
        <v>152463.4238310709</v>
      </c>
      <c r="C31" s="1655">
        <f t="shared" si="0"/>
        <v>35</v>
      </c>
      <c r="D31" s="1657">
        <v>203615.6780469197</v>
      </c>
      <c r="E31" s="1655">
        <f t="shared" si="1"/>
        <v>38</v>
      </c>
      <c r="F31" s="1658">
        <f t="shared" si="2"/>
        <v>3</v>
      </c>
      <c r="G31" s="1658"/>
      <c r="H31" s="1654">
        <v>73852.75263951735</v>
      </c>
      <c r="I31" s="1655">
        <f t="shared" si="3"/>
        <v>31</v>
      </c>
      <c r="J31" s="1657">
        <v>68231.1653633416</v>
      </c>
      <c r="K31" s="1655">
        <f t="shared" si="4"/>
        <v>31</v>
      </c>
      <c r="L31" s="1658">
        <f t="shared" si="5"/>
        <v>0</v>
      </c>
      <c r="N31" s="1657">
        <v>25107.466063348416</v>
      </c>
      <c r="O31" s="1655">
        <f t="shared" si="6"/>
        <v>33</v>
      </c>
      <c r="P31" s="1657">
        <v>22192.82853328247</v>
      </c>
      <c r="Q31">
        <f t="shared" si="7"/>
        <v>33</v>
      </c>
      <c r="R31" s="1658">
        <f t="shared" si="8"/>
        <v>0</v>
      </c>
      <c r="T31" s="1655">
        <v>16698.340874811463</v>
      </c>
      <c r="U31">
        <f t="shared" si="9"/>
        <v>40</v>
      </c>
      <c r="V31" s="1657">
        <v>37171.848178523745</v>
      </c>
      <c r="W31">
        <f t="shared" si="10"/>
        <v>46</v>
      </c>
      <c r="X31">
        <f t="shared" si="11"/>
        <v>6</v>
      </c>
      <c r="Z31" s="1655">
        <v>151503.39366515836</v>
      </c>
      <c r="AA31">
        <f t="shared" si="12"/>
        <v>35</v>
      </c>
      <c r="AB31" s="1655">
        <v>210522.02937249668</v>
      </c>
      <c r="AC31">
        <f t="shared" si="13"/>
        <v>39</v>
      </c>
      <c r="AD31">
        <f t="shared" si="14"/>
        <v>4</v>
      </c>
      <c r="AF31" s="1682" t="s">
        <v>171</v>
      </c>
      <c r="AG31" s="1683" t="s">
        <v>171</v>
      </c>
      <c r="AH31" s="1682" t="s">
        <v>171</v>
      </c>
      <c r="AI31" s="1683" t="s">
        <v>171</v>
      </c>
      <c r="AJ31" s="1683" t="s">
        <v>171</v>
      </c>
      <c r="AL31" s="1669">
        <v>5</v>
      </c>
      <c r="AM31">
        <f t="shared" si="18"/>
        <v>32</v>
      </c>
      <c r="AN31" s="1669">
        <v>5</v>
      </c>
      <c r="AO31">
        <f t="shared" si="19"/>
        <v>30</v>
      </c>
      <c r="AP31">
        <f t="shared" si="20"/>
        <v>-2</v>
      </c>
      <c r="AR31" s="1669">
        <v>0</v>
      </c>
      <c r="AS31">
        <f t="shared" si="21"/>
        <v>1</v>
      </c>
      <c r="AT31" s="1669">
        <v>0</v>
      </c>
      <c r="AU31">
        <f t="shared" si="22"/>
        <v>1</v>
      </c>
      <c r="AV31">
        <f t="shared" si="23"/>
        <v>0</v>
      </c>
      <c r="AX31" s="1669">
        <v>58.536585365853654</v>
      </c>
      <c r="AY31">
        <f t="shared" si="24"/>
        <v>40</v>
      </c>
      <c r="AZ31" s="1674">
        <v>58.536585365853654</v>
      </c>
      <c r="BA31">
        <f t="shared" si="25"/>
        <v>39</v>
      </c>
      <c r="BB31">
        <f t="shared" si="26"/>
        <v>-1</v>
      </c>
      <c r="BD31" s="1669">
        <v>17.832167832167833</v>
      </c>
      <c r="BE31">
        <f t="shared" si="27"/>
        <v>11</v>
      </c>
      <c r="BF31" s="1669">
        <v>16.548463356973993</v>
      </c>
      <c r="BG31">
        <f t="shared" si="28"/>
        <v>7</v>
      </c>
      <c r="BH31">
        <f t="shared" si="29"/>
        <v>-4</v>
      </c>
      <c r="BJ31" s="1669">
        <v>0</v>
      </c>
      <c r="BK31">
        <f t="shared" si="30"/>
        <v>1</v>
      </c>
      <c r="BL31" s="1669">
        <v>0</v>
      </c>
      <c r="BM31">
        <f t="shared" si="31"/>
        <v>1</v>
      </c>
      <c r="BN31">
        <f t="shared" si="32"/>
        <v>0</v>
      </c>
      <c r="BP31" s="1669">
        <v>1.5697683015707133</v>
      </c>
      <c r="BQ31">
        <f t="shared" si="33"/>
        <v>31</v>
      </c>
      <c r="BR31" s="1669">
        <v>1.409339503575936</v>
      </c>
      <c r="BS31">
        <f t="shared" si="34"/>
        <v>23</v>
      </c>
      <c r="BT31">
        <f t="shared" si="35"/>
        <v>-8</v>
      </c>
      <c r="BV31" s="1669">
        <v>1.016538433798876</v>
      </c>
      <c r="BW31" s="1687">
        <f t="shared" si="36"/>
        <v>28</v>
      </c>
      <c r="BX31" s="1669">
        <v>1.3424401634666248</v>
      </c>
      <c r="BY31">
        <f t="shared" si="37"/>
        <v>40</v>
      </c>
      <c r="BZ31">
        <f t="shared" si="38"/>
        <v>12</v>
      </c>
    </row>
    <row r="32" spans="1:78" ht="12.75">
      <c r="A32" s="1599" t="s">
        <v>54</v>
      </c>
      <c r="B32" s="1654">
        <v>125287.96985736073</v>
      </c>
      <c r="C32" s="1655">
        <f t="shared" si="0"/>
        <v>27</v>
      </c>
      <c r="D32" s="1657">
        <v>112652.1934555915</v>
      </c>
      <c r="E32" s="1655">
        <f t="shared" si="1"/>
        <v>31</v>
      </c>
      <c r="F32" s="1658">
        <f t="shared" si="2"/>
        <v>4</v>
      </c>
      <c r="G32" s="1658"/>
      <c r="H32" s="1654">
        <v>76910.1103435902</v>
      </c>
      <c r="I32" s="1655">
        <f t="shared" si="3"/>
        <v>33</v>
      </c>
      <c r="J32" s="1657">
        <v>77515.82164688961</v>
      </c>
      <c r="K32" s="1655">
        <f t="shared" si="4"/>
        <v>35</v>
      </c>
      <c r="L32" s="1658">
        <f t="shared" si="5"/>
        <v>2</v>
      </c>
      <c r="N32" s="1657">
        <v>13232.439221315151</v>
      </c>
      <c r="O32" s="1655">
        <f t="shared" si="6"/>
        <v>12</v>
      </c>
      <c r="P32" s="1657">
        <v>13434.555915138439</v>
      </c>
      <c r="Q32">
        <f t="shared" si="7"/>
        <v>16</v>
      </c>
      <c r="R32" s="1658">
        <f t="shared" si="8"/>
        <v>4</v>
      </c>
      <c r="T32" s="1655">
        <v>16677.043150623485</v>
      </c>
      <c r="U32">
        <f t="shared" si="9"/>
        <v>39</v>
      </c>
      <c r="V32" s="1657">
        <v>11620.999640417116</v>
      </c>
      <c r="W32">
        <f t="shared" si="10"/>
        <v>36</v>
      </c>
      <c r="X32">
        <f t="shared" si="11"/>
        <v>-3</v>
      </c>
      <c r="Z32" s="1655">
        <v>118385.21575311743</v>
      </c>
      <c r="AA32">
        <f t="shared" si="12"/>
        <v>27</v>
      </c>
      <c r="AB32" s="1655">
        <v>111286.49766271125</v>
      </c>
      <c r="AC32">
        <f t="shared" si="13"/>
        <v>31</v>
      </c>
      <c r="AD32">
        <f t="shared" si="14"/>
        <v>4</v>
      </c>
      <c r="AF32" s="1669">
        <v>3.125</v>
      </c>
      <c r="AG32">
        <f aca="true" t="shared" si="39" ref="AG32:AG53">RANK(AF32,AF$4:AF$53,1)</f>
        <v>39</v>
      </c>
      <c r="AH32" s="1669">
        <v>12.522686025408348</v>
      </c>
      <c r="AI32">
        <f aca="true" t="shared" si="40" ref="AI32:AI53">RANK(AH32,AH$4:AH$53,1)</f>
        <v>48</v>
      </c>
      <c r="AJ32">
        <f aca="true" t="shared" si="41" ref="AJ32:AJ53">AI32-AG32</f>
        <v>9</v>
      </c>
      <c r="AL32" s="1669">
        <v>8.86426592797784</v>
      </c>
      <c r="AM32">
        <f t="shared" si="18"/>
        <v>39</v>
      </c>
      <c r="AN32" s="1669">
        <v>18.207282913165265</v>
      </c>
      <c r="AO32">
        <f t="shared" si="19"/>
        <v>49</v>
      </c>
      <c r="AP32">
        <f t="shared" si="20"/>
        <v>10</v>
      </c>
      <c r="AR32" s="1669">
        <v>0.09332711152589827</v>
      </c>
      <c r="AS32">
        <f t="shared" si="21"/>
        <v>14</v>
      </c>
      <c r="AT32" s="1669">
        <v>0.5594405594405595</v>
      </c>
      <c r="AU32">
        <f t="shared" si="22"/>
        <v>29</v>
      </c>
      <c r="AV32">
        <f t="shared" si="23"/>
        <v>15</v>
      </c>
      <c r="AX32" s="1669">
        <v>45.98337950138504</v>
      </c>
      <c r="AY32">
        <f t="shared" si="24"/>
        <v>29</v>
      </c>
      <c r="AZ32" s="1674">
        <v>47.02549575070821</v>
      </c>
      <c r="BA32">
        <f t="shared" si="25"/>
        <v>26</v>
      </c>
      <c r="BB32">
        <f t="shared" si="26"/>
        <v>-3</v>
      </c>
      <c r="BD32" s="1669">
        <v>24.92862128037561</v>
      </c>
      <c r="BE32">
        <f t="shared" si="27"/>
        <v>28</v>
      </c>
      <c r="BF32" s="1669">
        <v>24.942718940936864</v>
      </c>
      <c r="BG32">
        <f t="shared" si="28"/>
        <v>28</v>
      </c>
      <c r="BH32">
        <f t="shared" si="29"/>
        <v>0</v>
      </c>
      <c r="BJ32" s="1669">
        <v>3.828197945845005</v>
      </c>
      <c r="BK32">
        <f t="shared" si="30"/>
        <v>19</v>
      </c>
      <c r="BL32" s="1669">
        <v>3.822843822843823</v>
      </c>
      <c r="BM32">
        <f t="shared" si="31"/>
        <v>19</v>
      </c>
      <c r="BN32">
        <f t="shared" si="32"/>
        <v>0</v>
      </c>
      <c r="BP32" s="1669">
        <v>1.9986432431809373</v>
      </c>
      <c r="BQ32">
        <f t="shared" si="33"/>
        <v>40</v>
      </c>
      <c r="BR32" s="1669">
        <v>1.895710765826922</v>
      </c>
      <c r="BS32">
        <f t="shared" si="34"/>
        <v>40</v>
      </c>
      <c r="BT32">
        <f t="shared" si="35"/>
        <v>0</v>
      </c>
      <c r="BV32" s="1669">
        <v>1.0308862681734154</v>
      </c>
      <c r="BW32" s="1687">
        <f t="shared" si="36"/>
        <v>29</v>
      </c>
      <c r="BX32" s="1669">
        <v>1.6150277037402867</v>
      </c>
      <c r="BY32">
        <f t="shared" si="37"/>
        <v>43</v>
      </c>
      <c r="BZ32">
        <f t="shared" si="38"/>
        <v>14</v>
      </c>
    </row>
    <row r="33" spans="1:78" ht="12.75">
      <c r="A33" s="1599" t="s">
        <v>98</v>
      </c>
      <c r="B33" s="1654">
        <v>97962.36370031656</v>
      </c>
      <c r="C33" s="1655">
        <f t="shared" si="0"/>
        <v>16</v>
      </c>
      <c r="D33" s="1657">
        <v>89491.5611814346</v>
      </c>
      <c r="E33" s="1655">
        <f t="shared" si="1"/>
        <v>20</v>
      </c>
      <c r="F33" s="1658">
        <f t="shared" si="2"/>
        <v>4</v>
      </c>
      <c r="G33" s="1658"/>
      <c r="H33" s="1654">
        <v>44807.94934927893</v>
      </c>
      <c r="I33" s="1655">
        <f t="shared" si="3"/>
        <v>15</v>
      </c>
      <c r="J33" s="1657">
        <v>43798.17158931083</v>
      </c>
      <c r="K33" s="1655">
        <f t="shared" si="4"/>
        <v>17</v>
      </c>
      <c r="L33" s="1658">
        <f t="shared" si="5"/>
        <v>2</v>
      </c>
      <c r="N33" s="1657">
        <v>24339.43017938797</v>
      </c>
      <c r="O33" s="1655">
        <f t="shared" si="6"/>
        <v>32</v>
      </c>
      <c r="P33" s="1657">
        <v>18981.01265822785</v>
      </c>
      <c r="Q33">
        <f t="shared" si="7"/>
        <v>29</v>
      </c>
      <c r="R33" s="1658">
        <f t="shared" si="8"/>
        <v>-3</v>
      </c>
      <c r="T33" s="1655">
        <v>13925.430882870207</v>
      </c>
      <c r="U33">
        <f t="shared" si="9"/>
        <v>37</v>
      </c>
      <c r="V33" s="1657">
        <v>12065.752461322081</v>
      </c>
      <c r="W33">
        <f t="shared" si="10"/>
        <v>37</v>
      </c>
      <c r="X33">
        <f t="shared" si="11"/>
        <v>0</v>
      </c>
      <c r="Z33" s="1655">
        <v>99932.1139641224</v>
      </c>
      <c r="AA33">
        <f t="shared" si="12"/>
        <v>20</v>
      </c>
      <c r="AB33" s="1655">
        <v>91719.40928270042</v>
      </c>
      <c r="AC33">
        <f t="shared" si="13"/>
        <v>21</v>
      </c>
      <c r="AD33">
        <f t="shared" si="14"/>
        <v>1</v>
      </c>
      <c r="AF33" s="1669">
        <v>1.4234875444839856</v>
      </c>
      <c r="AG33">
        <f t="shared" si="39"/>
        <v>30</v>
      </c>
      <c r="AH33" s="1669">
        <v>1.4285714285714286</v>
      </c>
      <c r="AI33">
        <f t="shared" si="40"/>
        <v>33</v>
      </c>
      <c r="AJ33">
        <f t="shared" si="41"/>
        <v>3</v>
      </c>
      <c r="AL33" s="1669">
        <v>0</v>
      </c>
      <c r="AM33">
        <f t="shared" si="18"/>
        <v>1</v>
      </c>
      <c r="AN33" s="1669">
        <v>0</v>
      </c>
      <c r="AO33">
        <f t="shared" si="19"/>
        <v>1</v>
      </c>
      <c r="AP33">
        <f t="shared" si="20"/>
        <v>0</v>
      </c>
      <c r="AR33" s="1669">
        <v>1.5673981191222568</v>
      </c>
      <c r="AS33">
        <f t="shared" si="21"/>
        <v>40</v>
      </c>
      <c r="AT33" s="1669">
        <v>3.75</v>
      </c>
      <c r="AU33">
        <f t="shared" si="22"/>
        <v>46</v>
      </c>
      <c r="AV33">
        <f t="shared" si="23"/>
        <v>6</v>
      </c>
      <c r="AX33" s="1669">
        <v>5</v>
      </c>
      <c r="AY33">
        <f t="shared" si="24"/>
        <v>7</v>
      </c>
      <c r="AZ33" s="1674">
        <v>5</v>
      </c>
      <c r="BA33">
        <f t="shared" si="25"/>
        <v>7</v>
      </c>
      <c r="BB33">
        <f t="shared" si="26"/>
        <v>0</v>
      </c>
      <c r="BD33" s="1669">
        <v>35.706298919120385</v>
      </c>
      <c r="BE33">
        <f t="shared" si="27"/>
        <v>44</v>
      </c>
      <c r="BF33" s="1669">
        <v>34.80044759418128</v>
      </c>
      <c r="BG33">
        <f t="shared" si="28"/>
        <v>44</v>
      </c>
      <c r="BH33">
        <f t="shared" si="29"/>
        <v>0</v>
      </c>
      <c r="BJ33" s="1669">
        <v>22.8125</v>
      </c>
      <c r="BK33">
        <f t="shared" si="30"/>
        <v>41</v>
      </c>
      <c r="BL33" s="1669">
        <v>23.98753894080997</v>
      </c>
      <c r="BM33">
        <f t="shared" si="31"/>
        <v>42</v>
      </c>
      <c r="BN33">
        <f t="shared" si="32"/>
        <v>1</v>
      </c>
      <c r="BP33" s="1669">
        <v>1.1085094108001892</v>
      </c>
      <c r="BQ33">
        <f t="shared" si="33"/>
        <v>9</v>
      </c>
      <c r="BR33" s="1669">
        <v>0.946454038636069</v>
      </c>
      <c r="BS33">
        <f t="shared" si="34"/>
        <v>3</v>
      </c>
      <c r="BT33">
        <f t="shared" si="35"/>
        <v>-6</v>
      </c>
      <c r="BV33" s="1669">
        <v>1.0407634105664576</v>
      </c>
      <c r="BW33" s="1687">
        <f t="shared" si="36"/>
        <v>30</v>
      </c>
      <c r="BX33" s="1669">
        <v>1.2074925823524405</v>
      </c>
      <c r="BY33">
        <f t="shared" si="37"/>
        <v>37</v>
      </c>
      <c r="BZ33">
        <f t="shared" si="38"/>
        <v>7</v>
      </c>
    </row>
    <row r="34" spans="1:78" ht="12.75">
      <c r="A34" s="1599" t="s">
        <v>58</v>
      </c>
      <c r="B34" s="1654">
        <v>173757.72499034376</v>
      </c>
      <c r="C34" s="1655">
        <f t="shared" si="0"/>
        <v>38</v>
      </c>
      <c r="D34" s="1657">
        <v>150817.75113603403</v>
      </c>
      <c r="E34" s="1655">
        <f t="shared" si="1"/>
        <v>37</v>
      </c>
      <c r="F34" s="1658">
        <f t="shared" si="2"/>
        <v>-1</v>
      </c>
      <c r="G34" s="1658"/>
      <c r="H34" s="1654">
        <v>50724.50753186559</v>
      </c>
      <c r="I34" s="1655">
        <f t="shared" si="3"/>
        <v>18</v>
      </c>
      <c r="J34" s="1657">
        <v>58391.95591221116</v>
      </c>
      <c r="K34" s="1655">
        <f t="shared" si="4"/>
        <v>22</v>
      </c>
      <c r="L34" s="1658">
        <f t="shared" si="5"/>
        <v>4</v>
      </c>
      <c r="N34" s="1657">
        <v>33084.878331402084</v>
      </c>
      <c r="O34" s="1655">
        <f t="shared" si="6"/>
        <v>41</v>
      </c>
      <c r="P34" s="1657">
        <v>32419.220728995457</v>
      </c>
      <c r="Q34">
        <f t="shared" si="7"/>
        <v>40</v>
      </c>
      <c r="R34" s="1658">
        <f t="shared" si="8"/>
        <v>-1</v>
      </c>
      <c r="T34" s="1655">
        <v>6774.237157203554</v>
      </c>
      <c r="U34">
        <f t="shared" si="9"/>
        <v>22</v>
      </c>
      <c r="V34" s="1657">
        <v>6855.747848786619</v>
      </c>
      <c r="W34">
        <f t="shared" si="10"/>
        <v>23</v>
      </c>
      <c r="X34">
        <f t="shared" si="11"/>
        <v>1</v>
      </c>
      <c r="Z34" s="1655">
        <v>119666.37697952878</v>
      </c>
      <c r="AA34">
        <f t="shared" si="12"/>
        <v>28</v>
      </c>
      <c r="AB34" s="1655">
        <v>135250.89432466403</v>
      </c>
      <c r="AC34">
        <f t="shared" si="13"/>
        <v>34</v>
      </c>
      <c r="AD34">
        <f t="shared" si="14"/>
        <v>6</v>
      </c>
      <c r="AF34" s="1669">
        <v>2.4817518248175183</v>
      </c>
      <c r="AG34">
        <f t="shared" si="39"/>
        <v>36</v>
      </c>
      <c r="AH34" s="1669">
        <v>1.1661807580174928</v>
      </c>
      <c r="AI34">
        <f t="shared" si="40"/>
        <v>29</v>
      </c>
      <c r="AJ34">
        <f t="shared" si="41"/>
        <v>-7</v>
      </c>
      <c r="AL34" s="1669">
        <v>5.223880597014925</v>
      </c>
      <c r="AM34">
        <f t="shared" si="18"/>
        <v>34</v>
      </c>
      <c r="AN34" s="1669">
        <v>7.037037037037037</v>
      </c>
      <c r="AO34">
        <f t="shared" si="19"/>
        <v>35</v>
      </c>
      <c r="AP34">
        <f t="shared" si="20"/>
        <v>1</v>
      </c>
      <c r="AR34" s="1669">
        <v>1.250539025442001</v>
      </c>
      <c r="AS34">
        <f t="shared" si="21"/>
        <v>37</v>
      </c>
      <c r="AT34" s="1669">
        <v>1.2063765618267988</v>
      </c>
      <c r="AU34">
        <f t="shared" si="22"/>
        <v>39</v>
      </c>
      <c r="AV34">
        <f t="shared" si="23"/>
        <v>2</v>
      </c>
      <c r="AX34" s="1669">
        <v>41.2639405204461</v>
      </c>
      <c r="AY34">
        <f t="shared" si="24"/>
        <v>19</v>
      </c>
      <c r="AZ34" s="1674">
        <v>42.75092936802974</v>
      </c>
      <c r="BA34">
        <f t="shared" si="25"/>
        <v>22</v>
      </c>
      <c r="BB34">
        <f t="shared" si="26"/>
        <v>3</v>
      </c>
      <c r="BD34" s="1669">
        <v>12.992632440650217</v>
      </c>
      <c r="BE34">
        <f t="shared" si="27"/>
        <v>4</v>
      </c>
      <c r="BF34" s="1669">
        <v>12.958607714016935</v>
      </c>
      <c r="BG34">
        <f t="shared" si="28"/>
        <v>4</v>
      </c>
      <c r="BH34">
        <f t="shared" si="29"/>
        <v>0</v>
      </c>
      <c r="BJ34" s="1669">
        <v>13.885295385942218</v>
      </c>
      <c r="BK34">
        <f t="shared" si="30"/>
        <v>36</v>
      </c>
      <c r="BL34" s="1669">
        <v>13.235926085088096</v>
      </c>
      <c r="BM34">
        <f t="shared" si="31"/>
        <v>35</v>
      </c>
      <c r="BN34">
        <f t="shared" si="32"/>
        <v>-1</v>
      </c>
      <c r="BP34" s="1669">
        <v>1.1202475778583199</v>
      </c>
      <c r="BQ34">
        <f t="shared" si="33"/>
        <v>10</v>
      </c>
      <c r="BR34" s="1669">
        <v>1.2635002710479128</v>
      </c>
      <c r="BS34">
        <f t="shared" si="34"/>
        <v>16</v>
      </c>
      <c r="BT34">
        <f t="shared" si="35"/>
        <v>6</v>
      </c>
      <c r="BV34" s="1669">
        <v>1.0411020656601704</v>
      </c>
      <c r="BW34" s="1687">
        <f t="shared" si="36"/>
        <v>31</v>
      </c>
      <c r="BX34" s="1669">
        <v>1.0141512946232525</v>
      </c>
      <c r="BY34">
        <f t="shared" si="37"/>
        <v>29</v>
      </c>
      <c r="BZ34">
        <f t="shared" si="38"/>
        <v>-2</v>
      </c>
    </row>
    <row r="35" spans="1:78" ht="12.75">
      <c r="A35" s="1599" t="s">
        <v>64</v>
      </c>
      <c r="B35" s="1654">
        <v>86761.63291684618</v>
      </c>
      <c r="C35" s="1655">
        <f t="shared" si="0"/>
        <v>15</v>
      </c>
      <c r="D35" s="1657">
        <v>94826.8940211526</v>
      </c>
      <c r="E35" s="1655">
        <f t="shared" si="1"/>
        <v>22</v>
      </c>
      <c r="F35" s="1658">
        <f t="shared" si="2"/>
        <v>7</v>
      </c>
      <c r="G35" s="1658"/>
      <c r="H35" s="1654">
        <v>57277.358897027145</v>
      </c>
      <c r="I35" s="1655">
        <f t="shared" si="3"/>
        <v>21</v>
      </c>
      <c r="J35" s="1657">
        <v>57083.2074249946</v>
      </c>
      <c r="K35" s="1655">
        <f t="shared" si="4"/>
        <v>20</v>
      </c>
      <c r="L35" s="1658">
        <f t="shared" si="5"/>
        <v>-1</v>
      </c>
      <c r="N35" s="1657">
        <v>15690.435157259803</v>
      </c>
      <c r="O35" s="1655">
        <f t="shared" si="6"/>
        <v>19</v>
      </c>
      <c r="P35" s="1657">
        <v>13382.257716382474</v>
      </c>
      <c r="Q35">
        <f t="shared" si="7"/>
        <v>15</v>
      </c>
      <c r="R35" s="1658">
        <f t="shared" si="8"/>
        <v>-4</v>
      </c>
      <c r="T35" s="1655">
        <v>5105.127100387764</v>
      </c>
      <c r="U35">
        <f t="shared" si="9"/>
        <v>14</v>
      </c>
      <c r="V35" s="1657">
        <v>5147.960284912584</v>
      </c>
      <c r="W35">
        <f t="shared" si="10"/>
        <v>16</v>
      </c>
      <c r="X35">
        <f t="shared" si="11"/>
        <v>2</v>
      </c>
      <c r="Z35" s="1655">
        <v>91148.75053856097</v>
      </c>
      <c r="AA35">
        <f t="shared" si="12"/>
        <v>16</v>
      </c>
      <c r="AB35" s="1655">
        <v>87886.03496654435</v>
      </c>
      <c r="AC35">
        <f t="shared" si="13"/>
        <v>19</v>
      </c>
      <c r="AD35">
        <f t="shared" si="14"/>
        <v>3</v>
      </c>
      <c r="AF35" s="1669">
        <v>1.910828025477707</v>
      </c>
      <c r="AG35">
        <f t="shared" si="39"/>
        <v>32</v>
      </c>
      <c r="AH35" s="1669">
        <v>2.0700636942675157</v>
      </c>
      <c r="AI35">
        <f t="shared" si="40"/>
        <v>35</v>
      </c>
      <c r="AJ35">
        <f t="shared" si="41"/>
        <v>3</v>
      </c>
      <c r="AL35" s="1669">
        <v>12.5</v>
      </c>
      <c r="AM35">
        <f t="shared" si="18"/>
        <v>47</v>
      </c>
      <c r="AN35" s="1669">
        <v>16.99346405228758</v>
      </c>
      <c r="AO35">
        <f t="shared" si="19"/>
        <v>48</v>
      </c>
      <c r="AP35">
        <f t="shared" si="20"/>
        <v>1</v>
      </c>
      <c r="AR35" s="1669">
        <v>2.189141856392294</v>
      </c>
      <c r="AS35">
        <f t="shared" si="21"/>
        <v>43</v>
      </c>
      <c r="AT35" s="1669">
        <v>2.4912075029308323</v>
      </c>
      <c r="AU35">
        <f t="shared" si="22"/>
        <v>45</v>
      </c>
      <c r="AV35">
        <f t="shared" si="23"/>
        <v>2</v>
      </c>
      <c r="AX35" s="1669">
        <v>41.44736842105263</v>
      </c>
      <c r="AY35">
        <f t="shared" si="24"/>
        <v>20</v>
      </c>
      <c r="AZ35" s="1674">
        <v>39.869281045751634</v>
      </c>
      <c r="BA35">
        <f t="shared" si="25"/>
        <v>19</v>
      </c>
      <c r="BB35">
        <f t="shared" si="26"/>
        <v>-1</v>
      </c>
      <c r="BD35" s="1669">
        <v>27.012377639349566</v>
      </c>
      <c r="BE35">
        <f t="shared" si="27"/>
        <v>34</v>
      </c>
      <c r="BF35" s="1669">
        <v>27.063082116565663</v>
      </c>
      <c r="BG35">
        <f t="shared" si="28"/>
        <v>33</v>
      </c>
      <c r="BH35">
        <f t="shared" si="29"/>
        <v>-1</v>
      </c>
      <c r="BJ35" s="1669">
        <v>8.285219399538105</v>
      </c>
      <c r="BK35">
        <f t="shared" si="30"/>
        <v>30</v>
      </c>
      <c r="BL35" s="1669">
        <v>8.261120739456961</v>
      </c>
      <c r="BM35">
        <f t="shared" si="31"/>
        <v>30</v>
      </c>
      <c r="BN35">
        <f t="shared" si="32"/>
        <v>0</v>
      </c>
      <c r="BP35" s="1669">
        <v>1.4019643746648083</v>
      </c>
      <c r="BQ35">
        <f t="shared" si="33"/>
        <v>23</v>
      </c>
      <c r="BR35" s="1669">
        <v>1.4488087572440438</v>
      </c>
      <c r="BS35">
        <f t="shared" si="34"/>
        <v>27</v>
      </c>
      <c r="BT35">
        <f t="shared" si="35"/>
        <v>4</v>
      </c>
      <c r="BV35" s="1669">
        <v>1.1088762610740541</v>
      </c>
      <c r="BW35" s="1687">
        <f t="shared" si="36"/>
        <v>32</v>
      </c>
      <c r="BX35" s="1669">
        <v>1.1724941315778452</v>
      </c>
      <c r="BY35">
        <f t="shared" si="37"/>
        <v>35</v>
      </c>
      <c r="BZ35">
        <f t="shared" si="38"/>
        <v>3</v>
      </c>
    </row>
    <row r="36" spans="1:78" ht="12.75">
      <c r="A36" s="1599" t="s">
        <v>88</v>
      </c>
      <c r="B36" s="1654">
        <v>150638.6378911209</v>
      </c>
      <c r="C36" s="1655">
        <f aca="true" t="shared" si="42" ref="C36:C53">RANK(B36,B$4:B$53,1)</f>
        <v>34</v>
      </c>
      <c r="D36" s="1657">
        <v>71893.86810067967</v>
      </c>
      <c r="E36" s="1655">
        <f aca="true" t="shared" si="43" ref="E36:E53">RANK(D36,D$4:D$53,1)</f>
        <v>14</v>
      </c>
      <c r="F36" s="1658">
        <f aca="true" t="shared" si="44" ref="F36:F53">E36-C36</f>
        <v>-20</v>
      </c>
      <c r="G36" s="1658"/>
      <c r="H36" s="1654">
        <v>49080.203121499515</v>
      </c>
      <c r="I36" s="1655">
        <f aca="true" t="shared" si="45" ref="I36:I53">RANK(H36,H$4:H$53,1)</f>
        <v>16</v>
      </c>
      <c r="J36" s="1657">
        <v>35719.17245500037</v>
      </c>
      <c r="K36" s="1655">
        <f aca="true" t="shared" si="46" ref="K36:K53">RANK(J36,J$4:J$53,1)</f>
        <v>11</v>
      </c>
      <c r="L36" s="1658">
        <f aca="true" t="shared" si="47" ref="L36:L53">K36-I36</f>
        <v>-5</v>
      </c>
      <c r="N36" s="1657">
        <v>14718.990366664177</v>
      </c>
      <c r="O36" s="1655">
        <f aca="true" t="shared" si="48" ref="O36:O53">RANK(N36,N$4:N$53,1)</f>
        <v>17</v>
      </c>
      <c r="P36" s="1657">
        <v>13685.338710882068</v>
      </c>
      <c r="Q36">
        <f aca="true" t="shared" si="49" ref="Q36:Q53">RANK(P36,P$4:P$53,1)</f>
        <v>17</v>
      </c>
      <c r="R36" s="1658">
        <f aca="true" t="shared" si="50" ref="R36:R53">Q36-O36</f>
        <v>0</v>
      </c>
      <c r="T36" s="1655">
        <v>7301.919199462325</v>
      </c>
      <c r="U36">
        <f aca="true" t="shared" si="51" ref="U36:U53">RANK(T36,T$4:T$53,1)</f>
        <v>24</v>
      </c>
      <c r="V36" s="1657">
        <v>6951.751437747404</v>
      </c>
      <c r="W36">
        <f aca="true" t="shared" si="52" ref="W36:W53">RANK(V36,V$4:V$53,1)</f>
        <v>24</v>
      </c>
      <c r="X36">
        <f aca="true" t="shared" si="53" ref="X36:X53">W36-U36</f>
        <v>0</v>
      </c>
      <c r="Z36" s="1655">
        <v>145490.55335673213</v>
      </c>
      <c r="AA36">
        <f aca="true" t="shared" si="54" ref="AA36:AA53">RANK(Z36,Z$4:Z$53,1)</f>
        <v>34</v>
      </c>
      <c r="AB36" s="1655">
        <v>70984.01673015162</v>
      </c>
      <c r="AC36">
        <f aca="true" t="shared" si="55" ref="AC36:AC53">RANK(AB36,AB$4:AB$53,1)</f>
        <v>15</v>
      </c>
      <c r="AD36">
        <f aca="true" t="shared" si="56" ref="AD36:AD53">AC36-AA36</f>
        <v>-19</v>
      </c>
      <c r="AF36" s="1669">
        <v>1.0279001468428781</v>
      </c>
      <c r="AG36">
        <f t="shared" si="39"/>
        <v>28</v>
      </c>
      <c r="AH36" s="1669">
        <v>1.1695906432748537</v>
      </c>
      <c r="AI36">
        <f t="shared" si="40"/>
        <v>30</v>
      </c>
      <c r="AJ36">
        <f t="shared" si="41"/>
        <v>2</v>
      </c>
      <c r="AL36" s="1669">
        <v>10.843373493975903</v>
      </c>
      <c r="AM36">
        <f aca="true" t="shared" si="57" ref="AM36:AM53">RANK(AL36,AL$4:AL$53,1)</f>
        <v>43</v>
      </c>
      <c r="AN36" s="1669">
        <v>14.107883817427386</v>
      </c>
      <c r="AO36">
        <f aca="true" t="shared" si="58" ref="AO36:AO53">RANK(AN36,AN$4:AN$53,1)</f>
        <v>46</v>
      </c>
      <c r="AP36">
        <f aca="true" t="shared" si="59" ref="AP36:AP53">AO36-AM36</f>
        <v>3</v>
      </c>
      <c r="AR36" s="1669">
        <v>2.5884383088869716</v>
      </c>
      <c r="AS36">
        <f aca="true" t="shared" si="60" ref="AS36:AS53">RANK(AR36,AR$4:AR$53,1)</f>
        <v>45</v>
      </c>
      <c r="AT36" s="1669">
        <v>1.0827197921177998</v>
      </c>
      <c r="AU36">
        <f aca="true" t="shared" si="61" ref="AU36:AU53">RANK(AT36,AT$4:AT$53,1)</f>
        <v>38</v>
      </c>
      <c r="AV36">
        <f aca="true" t="shared" si="62" ref="AV36:AV53">AU36-AS36</f>
        <v>-7</v>
      </c>
      <c r="AX36" s="1669">
        <v>34.53815261044177</v>
      </c>
      <c r="AY36">
        <f aca="true" t="shared" si="63" ref="AY36:AY53">RANK(AX36,AX$4:AX$53,1)</f>
        <v>13</v>
      </c>
      <c r="AZ36" s="1674">
        <v>34.67741935483871</v>
      </c>
      <c r="BA36">
        <f aca="true" t="shared" si="64" ref="BA36:BA53">RANK(AZ36,AZ$4:AZ$53,1)</f>
        <v>15</v>
      </c>
      <c r="BB36">
        <f aca="true" t="shared" si="65" ref="BB36:BB53">BA36-AY36</f>
        <v>2</v>
      </c>
      <c r="BD36" s="1669">
        <v>31.095242119496326</v>
      </c>
      <c r="BE36">
        <f aca="true" t="shared" si="66" ref="BE36:BE53">RANK(BD36,BD$4:BD$53,1)</f>
        <v>42</v>
      </c>
      <c r="BF36" s="1669">
        <v>33.036358236816426</v>
      </c>
      <c r="BG36">
        <f aca="true" t="shared" si="67" ref="BG36:BG53">RANK(BF36,BF$4:BF$53,1)</f>
        <v>42</v>
      </c>
      <c r="BH36">
        <f aca="true" t="shared" si="68" ref="BH36:BH53">BG36-BE36</f>
        <v>0</v>
      </c>
      <c r="BJ36" s="1669">
        <v>2.7249134948096887</v>
      </c>
      <c r="BK36">
        <f aca="true" t="shared" si="69" ref="BK36:BK53">RANK(BJ36,BJ$4:BJ$53,1)</f>
        <v>17</v>
      </c>
      <c r="BL36" s="1669">
        <v>2.7213822894168467</v>
      </c>
      <c r="BM36">
        <f aca="true" t="shared" si="70" ref="BM36:BM53">RANK(BL36,BL$4:BL$53,1)</f>
        <v>15</v>
      </c>
      <c r="BN36">
        <f aca="true" t="shared" si="71" ref="BN36:BN53">BM36-BK36</f>
        <v>-2</v>
      </c>
      <c r="BP36" s="1669">
        <v>1.6121607267975622</v>
      </c>
      <c r="BQ36">
        <f aca="true" t="shared" si="72" ref="BQ36:BQ53">RANK(BP36,BP$4:BP$53,1)</f>
        <v>34</v>
      </c>
      <c r="BR36" s="1669">
        <v>1.7056934430762032</v>
      </c>
      <c r="BS36">
        <f aca="true" t="shared" si="73" ref="BS36:BS53">RANK(BR36,BR$4:BR$53,1)</f>
        <v>33</v>
      </c>
      <c r="BT36">
        <f aca="true" t="shared" si="74" ref="BT36:BT53">BS36-BQ36</f>
        <v>-1</v>
      </c>
      <c r="BV36" s="1669">
        <v>1.158024803164335</v>
      </c>
      <c r="BW36" s="1687">
        <f aca="true" t="shared" si="75" ref="BW36:BW53">RANK(BV36,BV$4:BV$53,1)</f>
        <v>33</v>
      </c>
      <c r="BX36" s="1669">
        <v>0.9153361359666213</v>
      </c>
      <c r="BY36">
        <f aca="true" t="shared" si="76" ref="BY36:BY53">RANK(BX36,BX$4:BX$53,1)</f>
        <v>24</v>
      </c>
      <c r="BZ36">
        <f aca="true" t="shared" si="77" ref="BZ36:BZ53">BY36-BW36</f>
        <v>-9</v>
      </c>
    </row>
    <row r="37" spans="1:78" ht="12.75">
      <c r="A37" s="1599" t="s">
        <v>66</v>
      </c>
      <c r="B37" s="1654">
        <v>281850.3124810388</v>
      </c>
      <c r="C37" s="1655">
        <f t="shared" si="42"/>
        <v>41</v>
      </c>
      <c r="D37" s="1657">
        <v>249760.18400823194</v>
      </c>
      <c r="E37" s="1655">
        <f t="shared" si="43"/>
        <v>40</v>
      </c>
      <c r="F37" s="1658">
        <f t="shared" si="44"/>
        <v>-1</v>
      </c>
      <c r="G37" s="1658"/>
      <c r="H37" s="1654">
        <v>166543.17092409442</v>
      </c>
      <c r="I37" s="1655">
        <f t="shared" si="45"/>
        <v>44</v>
      </c>
      <c r="J37" s="1657">
        <v>117654.1976877913</v>
      </c>
      <c r="K37" s="1655">
        <f t="shared" si="46"/>
        <v>39</v>
      </c>
      <c r="L37" s="1658">
        <f t="shared" si="47"/>
        <v>-5</v>
      </c>
      <c r="N37" s="1657">
        <v>30513.13633881439</v>
      </c>
      <c r="O37" s="1655">
        <f t="shared" si="48"/>
        <v>37</v>
      </c>
      <c r="P37" s="1657">
        <v>29497.124871375825</v>
      </c>
      <c r="Q37">
        <f t="shared" si="49"/>
        <v>38</v>
      </c>
      <c r="R37" s="1658">
        <f t="shared" si="50"/>
        <v>1</v>
      </c>
      <c r="T37" s="1655">
        <v>11963.83714580426</v>
      </c>
      <c r="U37">
        <f t="shared" si="51"/>
        <v>33</v>
      </c>
      <c r="V37" s="1657">
        <v>13441.377640578658</v>
      </c>
      <c r="W37">
        <f t="shared" si="52"/>
        <v>39</v>
      </c>
      <c r="X37">
        <f t="shared" si="53"/>
        <v>6</v>
      </c>
      <c r="Z37" s="1655">
        <v>247414.23457314484</v>
      </c>
      <c r="AA37">
        <f t="shared" si="54"/>
        <v>40</v>
      </c>
      <c r="AB37" s="1655">
        <v>192318.2616064403</v>
      </c>
      <c r="AC37">
        <f t="shared" si="55"/>
        <v>38</v>
      </c>
      <c r="AD37">
        <f t="shared" si="56"/>
        <v>-2</v>
      </c>
      <c r="AF37" s="1669">
        <v>0</v>
      </c>
      <c r="AG37">
        <f t="shared" si="39"/>
        <v>1</v>
      </c>
      <c r="AH37" s="1669">
        <v>0.2050580997949419</v>
      </c>
      <c r="AI37">
        <f t="shared" si="40"/>
        <v>24</v>
      </c>
      <c r="AJ37">
        <f t="shared" si="41"/>
        <v>23</v>
      </c>
      <c r="AL37" s="1669">
        <v>4.814814814814815</v>
      </c>
      <c r="AM37">
        <f t="shared" si="57"/>
        <v>31</v>
      </c>
      <c r="AN37" s="1669">
        <v>5.657708628005658</v>
      </c>
      <c r="AO37">
        <f t="shared" si="58"/>
        <v>32</v>
      </c>
      <c r="AP37">
        <f t="shared" si="59"/>
        <v>1</v>
      </c>
      <c r="AR37" s="1669">
        <v>0.6855184233076265</v>
      </c>
      <c r="AS37">
        <f t="shared" si="60"/>
        <v>30</v>
      </c>
      <c r="AT37" s="1669">
        <v>0.753968253968254</v>
      </c>
      <c r="AU37">
        <f t="shared" si="61"/>
        <v>33</v>
      </c>
      <c r="AV37">
        <f t="shared" si="62"/>
        <v>3</v>
      </c>
      <c r="AX37" s="1669">
        <v>42.17171717171717</v>
      </c>
      <c r="AY37">
        <f t="shared" si="63"/>
        <v>21</v>
      </c>
      <c r="AZ37" s="1674">
        <v>48.640915593705294</v>
      </c>
      <c r="BA37">
        <f t="shared" si="64"/>
        <v>31</v>
      </c>
      <c r="BB37">
        <f t="shared" si="65"/>
        <v>10</v>
      </c>
      <c r="BD37" s="1669">
        <v>17.790333664197906</v>
      </c>
      <c r="BE37">
        <f t="shared" si="66"/>
        <v>10</v>
      </c>
      <c r="BF37" s="1669">
        <v>17.557368884802514</v>
      </c>
      <c r="BG37">
        <f t="shared" si="67"/>
        <v>9</v>
      </c>
      <c r="BH37">
        <f t="shared" si="68"/>
        <v>-1</v>
      </c>
      <c r="BJ37" s="1669">
        <v>13.062098501070663</v>
      </c>
      <c r="BK37">
        <f t="shared" si="69"/>
        <v>35</v>
      </c>
      <c r="BL37" s="1669">
        <v>12.78285033743549</v>
      </c>
      <c r="BM37">
        <f t="shared" si="70"/>
        <v>34</v>
      </c>
      <c r="BN37">
        <f t="shared" si="71"/>
        <v>-1</v>
      </c>
      <c r="BP37" s="1669">
        <v>1.1805612736134306</v>
      </c>
      <c r="BQ37">
        <f t="shared" si="72"/>
        <v>15</v>
      </c>
      <c r="BR37" s="1669">
        <v>1.2636250533860696</v>
      </c>
      <c r="BS37">
        <f t="shared" si="73"/>
        <v>17</v>
      </c>
      <c r="BT37">
        <f t="shared" si="74"/>
        <v>2</v>
      </c>
      <c r="BV37" s="1669">
        <v>1.17897022902824</v>
      </c>
      <c r="BW37" s="1687">
        <f t="shared" si="75"/>
        <v>34</v>
      </c>
      <c r="BX37" s="1669">
        <v>1.1326436528071024</v>
      </c>
      <c r="BY37">
        <f t="shared" si="76"/>
        <v>33</v>
      </c>
      <c r="BZ37">
        <f t="shared" si="77"/>
        <v>-1</v>
      </c>
    </row>
    <row r="38" spans="1:78" ht="12.75">
      <c r="A38" s="1599" t="s">
        <v>59</v>
      </c>
      <c r="B38" s="1654">
        <v>337208.3859560495</v>
      </c>
      <c r="C38" s="1655">
        <f t="shared" si="42"/>
        <v>45</v>
      </c>
      <c r="D38" s="1657">
        <v>344346.9696969697</v>
      </c>
      <c r="E38" s="1655">
        <f t="shared" si="43"/>
        <v>43</v>
      </c>
      <c r="F38" s="1658">
        <f t="shared" si="44"/>
        <v>-2</v>
      </c>
      <c r="G38" s="1658"/>
      <c r="H38" s="1654">
        <v>133117.70649153827</v>
      </c>
      <c r="I38" s="1655">
        <f t="shared" si="45"/>
        <v>39</v>
      </c>
      <c r="J38" s="1657">
        <v>140322.22222222222</v>
      </c>
      <c r="K38" s="1655">
        <f t="shared" si="46"/>
        <v>42</v>
      </c>
      <c r="L38" s="1658">
        <f t="shared" si="47"/>
        <v>3</v>
      </c>
      <c r="N38" s="1657">
        <v>41496.084869916645</v>
      </c>
      <c r="O38" s="1655">
        <f t="shared" si="48"/>
        <v>43</v>
      </c>
      <c r="P38" s="1657">
        <v>37668.43434343435</v>
      </c>
      <c r="Q38">
        <f t="shared" si="49"/>
        <v>42</v>
      </c>
      <c r="R38" s="1658">
        <f t="shared" si="50"/>
        <v>-1</v>
      </c>
      <c r="T38" s="1655">
        <v>15883.303864612275</v>
      </c>
      <c r="U38">
        <f t="shared" si="51"/>
        <v>38</v>
      </c>
      <c r="V38" s="1657">
        <v>14563.888888888889</v>
      </c>
      <c r="W38">
        <f t="shared" si="52"/>
        <v>40</v>
      </c>
      <c r="X38">
        <f t="shared" si="53"/>
        <v>2</v>
      </c>
      <c r="Z38" s="1655">
        <v>300419.2978024754</v>
      </c>
      <c r="AA38">
        <f t="shared" si="54"/>
        <v>42</v>
      </c>
      <c r="AB38" s="1655">
        <v>356230.0505050505</v>
      </c>
      <c r="AC38">
        <f t="shared" si="55"/>
        <v>44</v>
      </c>
      <c r="AD38">
        <f t="shared" si="56"/>
        <v>2</v>
      </c>
      <c r="AF38" s="1669">
        <v>0</v>
      </c>
      <c r="AG38">
        <f t="shared" si="39"/>
        <v>1</v>
      </c>
      <c r="AH38" s="1669">
        <v>0</v>
      </c>
      <c r="AI38">
        <f t="shared" si="40"/>
        <v>1</v>
      </c>
      <c r="AJ38">
        <f t="shared" si="41"/>
        <v>0</v>
      </c>
      <c r="AL38" s="1669">
        <v>3.642384105960265</v>
      </c>
      <c r="AM38">
        <f t="shared" si="57"/>
        <v>26</v>
      </c>
      <c r="AN38" s="1669">
        <v>3.9735099337748347</v>
      </c>
      <c r="AO38">
        <f t="shared" si="58"/>
        <v>27</v>
      </c>
      <c r="AP38">
        <f t="shared" si="59"/>
        <v>1</v>
      </c>
      <c r="AR38" s="1669">
        <v>0.6097560975609756</v>
      </c>
      <c r="AS38">
        <f t="shared" si="60"/>
        <v>29</v>
      </c>
      <c r="AT38" s="1669">
        <v>0.6134969325153374</v>
      </c>
      <c r="AU38">
        <f t="shared" si="61"/>
        <v>30</v>
      </c>
      <c r="AV38">
        <f t="shared" si="62"/>
        <v>1</v>
      </c>
      <c r="AX38" s="1669">
        <v>62.37623762376238</v>
      </c>
      <c r="AY38">
        <f t="shared" si="63"/>
        <v>43</v>
      </c>
      <c r="AZ38" s="1674">
        <v>65.56291390728477</v>
      </c>
      <c r="BA38">
        <f t="shared" si="64"/>
        <v>44</v>
      </c>
      <c r="BB38">
        <f t="shared" si="65"/>
        <v>1</v>
      </c>
      <c r="BD38" s="1669">
        <v>32.79595765158806</v>
      </c>
      <c r="BE38">
        <f t="shared" si="66"/>
        <v>43</v>
      </c>
      <c r="BF38" s="1669">
        <v>34.18453384726572</v>
      </c>
      <c r="BG38">
        <f t="shared" si="67"/>
        <v>43</v>
      </c>
      <c r="BH38">
        <f t="shared" si="68"/>
        <v>0</v>
      </c>
      <c r="BJ38" s="1669">
        <v>1.2195121951219512</v>
      </c>
      <c r="BK38">
        <f t="shared" si="69"/>
        <v>12</v>
      </c>
      <c r="BL38" s="1669">
        <v>1.2195121951219512</v>
      </c>
      <c r="BM38">
        <f t="shared" si="70"/>
        <v>11</v>
      </c>
      <c r="BN38">
        <f t="shared" si="71"/>
        <v>-1</v>
      </c>
      <c r="BP38" s="1669">
        <v>0.9504494720377935</v>
      </c>
      <c r="BQ38">
        <f t="shared" si="72"/>
        <v>4</v>
      </c>
      <c r="BR38" s="1669">
        <v>0.8650355169692187</v>
      </c>
      <c r="BS38">
        <f t="shared" si="73"/>
        <v>2</v>
      </c>
      <c r="BT38">
        <f t="shared" si="74"/>
        <v>-2</v>
      </c>
      <c r="BV38" s="1669">
        <v>1.225326355747187</v>
      </c>
      <c r="BW38" s="1687">
        <f t="shared" si="75"/>
        <v>35</v>
      </c>
      <c r="BX38" s="1669">
        <v>1.275013237483309</v>
      </c>
      <c r="BY38">
        <f t="shared" si="76"/>
        <v>39</v>
      </c>
      <c r="BZ38">
        <f t="shared" si="77"/>
        <v>4</v>
      </c>
    </row>
    <row r="39" spans="1:78" ht="12.75">
      <c r="A39" s="1599" t="s">
        <v>90</v>
      </c>
      <c r="B39" s="1654">
        <v>128384.85556352198</v>
      </c>
      <c r="C39" s="1655">
        <f t="shared" si="42"/>
        <v>29</v>
      </c>
      <c r="D39" s="1657">
        <v>111874.31555114017</v>
      </c>
      <c r="E39" s="1655">
        <f t="shared" si="43"/>
        <v>30</v>
      </c>
      <c r="F39" s="1658">
        <f t="shared" si="44"/>
        <v>1</v>
      </c>
      <c r="G39" s="1658"/>
      <c r="H39" s="1654">
        <v>52552.37412401415</v>
      </c>
      <c r="I39" s="1655">
        <f t="shared" si="45"/>
        <v>19</v>
      </c>
      <c r="J39" s="1657">
        <v>49030.057990435045</v>
      </c>
      <c r="K39" s="1655">
        <f t="shared" si="46"/>
        <v>18</v>
      </c>
      <c r="L39" s="1658">
        <f t="shared" si="47"/>
        <v>-1</v>
      </c>
      <c r="N39" s="1657">
        <v>30720.401507967712</v>
      </c>
      <c r="O39" s="1655">
        <f t="shared" si="48"/>
        <v>38</v>
      </c>
      <c r="P39" s="1657">
        <v>28059.7232169674</v>
      </c>
      <c r="Q39">
        <f t="shared" si="49"/>
        <v>37</v>
      </c>
      <c r="R39" s="1658">
        <f t="shared" si="50"/>
        <v>-1</v>
      </c>
      <c r="T39" s="1655">
        <v>10675.116219904248</v>
      </c>
      <c r="U39">
        <f t="shared" si="51"/>
        <v>30</v>
      </c>
      <c r="V39" s="1657">
        <v>7260.240741168588</v>
      </c>
      <c r="W39">
        <f t="shared" si="52"/>
        <v>26</v>
      </c>
      <c r="X39">
        <f t="shared" si="53"/>
        <v>-4</v>
      </c>
      <c r="Z39" s="1655">
        <v>122778.01420080024</v>
      </c>
      <c r="AA39">
        <f t="shared" si="54"/>
        <v>30</v>
      </c>
      <c r="AB39" s="1655">
        <v>100558.48716586188</v>
      </c>
      <c r="AC39">
        <f t="shared" si="55"/>
        <v>25</v>
      </c>
      <c r="AD39">
        <f t="shared" si="56"/>
        <v>-5</v>
      </c>
      <c r="AF39" s="1669">
        <v>0.8411214953271028</v>
      </c>
      <c r="AG39">
        <f t="shared" si="39"/>
        <v>27</v>
      </c>
      <c r="AH39" s="1669">
        <v>1.4031805425631432</v>
      </c>
      <c r="AI39">
        <f t="shared" si="40"/>
        <v>32</v>
      </c>
      <c r="AJ39">
        <f t="shared" si="41"/>
        <v>5</v>
      </c>
      <c r="AL39" s="1669">
        <v>3.1203566121842496</v>
      </c>
      <c r="AM39">
        <f t="shared" si="57"/>
        <v>24</v>
      </c>
      <c r="AN39" s="1669">
        <v>2.37741456166419</v>
      </c>
      <c r="AO39">
        <f t="shared" si="58"/>
        <v>21</v>
      </c>
      <c r="AP39">
        <f t="shared" si="59"/>
        <v>-3</v>
      </c>
      <c r="AR39" s="1669">
        <v>1.0325245224574084</v>
      </c>
      <c r="AS39">
        <f t="shared" si="60"/>
        <v>35</v>
      </c>
      <c r="AT39" s="1669">
        <v>0.5154639175257731</v>
      </c>
      <c r="AU39">
        <f t="shared" si="61"/>
        <v>28</v>
      </c>
      <c r="AV39">
        <f t="shared" si="62"/>
        <v>-7</v>
      </c>
      <c r="AX39" s="1669">
        <v>41.04803493449782</v>
      </c>
      <c r="AY39">
        <f t="shared" si="63"/>
        <v>18</v>
      </c>
      <c r="AZ39" s="1674">
        <v>43.16860465116279</v>
      </c>
      <c r="BA39">
        <f t="shared" si="64"/>
        <v>23</v>
      </c>
      <c r="BB39">
        <f t="shared" si="65"/>
        <v>5</v>
      </c>
      <c r="BD39" s="1669">
        <v>39.773934474992565</v>
      </c>
      <c r="BE39">
        <f t="shared" si="66"/>
        <v>49</v>
      </c>
      <c r="BF39" s="1669">
        <v>38.997747269095086</v>
      </c>
      <c r="BG39">
        <f t="shared" si="67"/>
        <v>49</v>
      </c>
      <c r="BH39">
        <f t="shared" si="68"/>
        <v>0</v>
      </c>
      <c r="BJ39" s="1669">
        <v>40.56701030927835</v>
      </c>
      <c r="BK39">
        <f t="shared" si="69"/>
        <v>49</v>
      </c>
      <c r="BL39" s="1669">
        <v>40.576725025746654</v>
      </c>
      <c r="BM39">
        <f t="shared" si="70"/>
        <v>49</v>
      </c>
      <c r="BN39">
        <f t="shared" si="71"/>
        <v>0</v>
      </c>
      <c r="BP39" s="1669">
        <v>1.4161123765488115</v>
      </c>
      <c r="BQ39">
        <f t="shared" si="72"/>
        <v>24</v>
      </c>
      <c r="BR39" s="1669">
        <v>1.4957146294959367</v>
      </c>
      <c r="BS39">
        <f t="shared" si="73"/>
        <v>29</v>
      </c>
      <c r="BT39">
        <f t="shared" si="74"/>
        <v>5</v>
      </c>
      <c r="BV39" s="1669">
        <v>1.2961238031847195</v>
      </c>
      <c r="BW39" s="1687">
        <f t="shared" si="75"/>
        <v>36</v>
      </c>
      <c r="BX39" s="1669">
        <v>1.1889046629683235</v>
      </c>
      <c r="BY39">
        <f t="shared" si="76"/>
        <v>36</v>
      </c>
      <c r="BZ39">
        <f t="shared" si="77"/>
        <v>0</v>
      </c>
    </row>
    <row r="40" spans="1:78" ht="12.75">
      <c r="A40" s="1599" t="s">
        <v>72</v>
      </c>
      <c r="B40" s="1654">
        <v>333970.8719500662</v>
      </c>
      <c r="C40" s="1655">
        <f t="shared" si="42"/>
        <v>44</v>
      </c>
      <c r="D40" s="1657">
        <v>274983.51335986354</v>
      </c>
      <c r="E40" s="1655">
        <f t="shared" si="43"/>
        <v>42</v>
      </c>
      <c r="F40" s="1658">
        <f t="shared" si="44"/>
        <v>-2</v>
      </c>
      <c r="G40" s="1658"/>
      <c r="H40" s="1654">
        <v>207630.9816531114</v>
      </c>
      <c r="I40" s="1655">
        <f t="shared" si="45"/>
        <v>46</v>
      </c>
      <c r="J40" s="1657">
        <v>186347.5459541406</v>
      </c>
      <c r="K40" s="1655">
        <f t="shared" si="46"/>
        <v>46</v>
      </c>
      <c r="L40" s="1658">
        <f t="shared" si="47"/>
        <v>0</v>
      </c>
      <c r="N40" s="1657">
        <v>51447.32362398336</v>
      </c>
      <c r="O40" s="1655">
        <f t="shared" si="48"/>
        <v>45</v>
      </c>
      <c r="P40" s="1657">
        <v>51131.703619480766</v>
      </c>
      <c r="Q40">
        <f t="shared" si="49"/>
        <v>45</v>
      </c>
      <c r="R40" s="1658">
        <f t="shared" si="50"/>
        <v>0</v>
      </c>
      <c r="T40" s="1655">
        <v>12985.057688670324</v>
      </c>
      <c r="U40">
        <f t="shared" si="51"/>
        <v>34</v>
      </c>
      <c r="V40" s="1657">
        <v>10407.6179647527</v>
      </c>
      <c r="W40">
        <f t="shared" si="52"/>
        <v>30</v>
      </c>
      <c r="X40">
        <f t="shared" si="53"/>
        <v>-4</v>
      </c>
      <c r="Z40" s="1655">
        <v>324731.2275392472</v>
      </c>
      <c r="AA40">
        <f t="shared" si="54"/>
        <v>45</v>
      </c>
      <c r="AB40" s="1655">
        <v>293540.6480955088</v>
      </c>
      <c r="AC40">
        <f t="shared" si="55"/>
        <v>42</v>
      </c>
      <c r="AD40">
        <f t="shared" si="56"/>
        <v>-3</v>
      </c>
      <c r="AF40" s="1669">
        <v>0.5494505494505495</v>
      </c>
      <c r="AG40">
        <f t="shared" si="39"/>
        <v>25</v>
      </c>
      <c r="AH40" s="1669">
        <v>0.5494505494505495</v>
      </c>
      <c r="AI40">
        <f t="shared" si="40"/>
        <v>27</v>
      </c>
      <c r="AJ40">
        <f t="shared" si="41"/>
        <v>2</v>
      </c>
      <c r="AL40" s="1669">
        <v>6.944444444444445</v>
      </c>
      <c r="AM40">
        <f t="shared" si="57"/>
        <v>37</v>
      </c>
      <c r="AN40" s="1669">
        <v>7.665505226480835</v>
      </c>
      <c r="AO40">
        <f t="shared" si="58"/>
        <v>37</v>
      </c>
      <c r="AP40">
        <f t="shared" si="59"/>
        <v>0</v>
      </c>
      <c r="AR40" s="1669">
        <v>0.23094688221709006</v>
      </c>
      <c r="AS40">
        <f t="shared" si="60"/>
        <v>22</v>
      </c>
      <c r="AT40" s="1669">
        <v>0.23148148148148145</v>
      </c>
      <c r="AU40">
        <f t="shared" si="61"/>
        <v>21</v>
      </c>
      <c r="AV40">
        <f t="shared" si="62"/>
        <v>-1</v>
      </c>
      <c r="AX40" s="1669">
        <v>69.23076923076923</v>
      </c>
      <c r="AY40">
        <f t="shared" si="63"/>
        <v>47</v>
      </c>
      <c r="AZ40" s="1674">
        <v>68.58108108108108</v>
      </c>
      <c r="BA40">
        <f t="shared" si="64"/>
        <v>46</v>
      </c>
      <c r="BB40">
        <f t="shared" si="65"/>
        <v>-1</v>
      </c>
      <c r="BD40" s="1669">
        <v>26.890256003175235</v>
      </c>
      <c r="BE40">
        <f t="shared" si="66"/>
        <v>33</v>
      </c>
      <c r="BF40" s="1669">
        <v>26.92926045016077</v>
      </c>
      <c r="BG40">
        <f t="shared" si="67"/>
        <v>32</v>
      </c>
      <c r="BH40">
        <f t="shared" si="68"/>
        <v>-1</v>
      </c>
      <c r="BJ40" s="1669">
        <v>6.094808126410835</v>
      </c>
      <c r="BK40">
        <f t="shared" si="69"/>
        <v>25</v>
      </c>
      <c r="BL40" s="1669">
        <v>6.575963718820861</v>
      </c>
      <c r="BM40">
        <f t="shared" si="70"/>
        <v>26</v>
      </c>
      <c r="BN40">
        <f t="shared" si="71"/>
        <v>1</v>
      </c>
      <c r="BP40" s="1669">
        <v>1.1635234734041295</v>
      </c>
      <c r="BQ40">
        <f t="shared" si="72"/>
        <v>14</v>
      </c>
      <c r="BR40" s="1669">
        <v>1.0902182212042117</v>
      </c>
      <c r="BS40">
        <f t="shared" si="73"/>
        <v>9</v>
      </c>
      <c r="BT40">
        <f t="shared" si="74"/>
        <v>-5</v>
      </c>
      <c r="BV40" s="1669">
        <v>1.3396037810080064</v>
      </c>
      <c r="BW40" s="1687">
        <f t="shared" si="75"/>
        <v>37</v>
      </c>
      <c r="BX40" s="1669">
        <v>1.2726484973719194</v>
      </c>
      <c r="BY40">
        <f t="shared" si="76"/>
        <v>38</v>
      </c>
      <c r="BZ40">
        <f t="shared" si="77"/>
        <v>1</v>
      </c>
    </row>
    <row r="41" spans="1:78" ht="12.75">
      <c r="A41" s="1599" t="s">
        <v>77</v>
      </c>
      <c r="B41" s="1654">
        <v>98546.58104196817</v>
      </c>
      <c r="C41" s="1655">
        <f t="shared" si="42"/>
        <v>17</v>
      </c>
      <c r="D41" s="1657">
        <v>83296.4925100475</v>
      </c>
      <c r="E41" s="1655">
        <f t="shared" si="43"/>
        <v>17</v>
      </c>
      <c r="F41" s="1658">
        <f t="shared" si="44"/>
        <v>0</v>
      </c>
      <c r="G41" s="1658"/>
      <c r="H41" s="1654">
        <v>70835.83574529667</v>
      </c>
      <c r="I41" s="1655">
        <f t="shared" si="45"/>
        <v>27</v>
      </c>
      <c r="J41" s="1657">
        <v>51202.228717573984</v>
      </c>
      <c r="K41" s="1655">
        <f t="shared" si="46"/>
        <v>19</v>
      </c>
      <c r="L41" s="1658">
        <f t="shared" si="47"/>
        <v>-8</v>
      </c>
      <c r="N41" s="1657">
        <v>7884.04486251809</v>
      </c>
      <c r="O41" s="1655">
        <f t="shared" si="48"/>
        <v>4</v>
      </c>
      <c r="P41" s="1657">
        <v>8454.329557910121</v>
      </c>
      <c r="Q41">
        <f t="shared" si="49"/>
        <v>6</v>
      </c>
      <c r="R41" s="1658">
        <f t="shared" si="50"/>
        <v>2</v>
      </c>
      <c r="T41" s="1655">
        <v>6165.34008683068</v>
      </c>
      <c r="U41">
        <f t="shared" si="51"/>
        <v>21</v>
      </c>
      <c r="V41" s="1657">
        <v>3919.620021921812</v>
      </c>
      <c r="W41">
        <f t="shared" si="52"/>
        <v>11</v>
      </c>
      <c r="X41">
        <f t="shared" si="53"/>
        <v>-10</v>
      </c>
      <c r="Z41" s="1655">
        <v>92407.47105643994</v>
      </c>
      <c r="AA41">
        <f t="shared" si="54"/>
        <v>17</v>
      </c>
      <c r="AB41" s="1655">
        <v>74616.9163317501</v>
      </c>
      <c r="AC41">
        <f t="shared" si="55"/>
        <v>16</v>
      </c>
      <c r="AD41">
        <f t="shared" si="56"/>
        <v>-1</v>
      </c>
      <c r="AF41" s="1669">
        <v>6.339468302658487</v>
      </c>
      <c r="AG41">
        <f t="shared" si="39"/>
        <v>43</v>
      </c>
      <c r="AH41" s="1669">
        <v>2.268041237113402</v>
      </c>
      <c r="AI41">
        <f t="shared" si="40"/>
        <v>38</v>
      </c>
      <c r="AJ41">
        <f t="shared" si="41"/>
        <v>-5</v>
      </c>
      <c r="AL41" s="1669">
        <v>5.583756345177665</v>
      </c>
      <c r="AM41">
        <f t="shared" si="57"/>
        <v>35</v>
      </c>
      <c r="AN41" s="1669">
        <v>3.5897435897435894</v>
      </c>
      <c r="AO41">
        <f t="shared" si="58"/>
        <v>25</v>
      </c>
      <c r="AP41">
        <f t="shared" si="59"/>
        <v>-10</v>
      </c>
      <c r="AR41" s="1669">
        <v>3.2460732984293195</v>
      </c>
      <c r="AS41">
        <f t="shared" si="60"/>
        <v>48</v>
      </c>
      <c r="AT41" s="1669">
        <v>1.7488076311605723</v>
      </c>
      <c r="AU41">
        <f t="shared" si="61"/>
        <v>42</v>
      </c>
      <c r="AV41">
        <f t="shared" si="62"/>
        <v>-6</v>
      </c>
      <c r="AX41" s="1669">
        <v>40.7035175879397</v>
      </c>
      <c r="AY41">
        <f t="shared" si="63"/>
        <v>16</v>
      </c>
      <c r="AZ41" s="1674">
        <v>32.6530612244898</v>
      </c>
      <c r="BA41">
        <f t="shared" si="64"/>
        <v>12</v>
      </c>
      <c r="BB41">
        <f t="shared" si="65"/>
        <v>-4</v>
      </c>
      <c r="BD41" s="1669">
        <v>25.474091073801187</v>
      </c>
      <c r="BE41">
        <f t="shared" si="66"/>
        <v>30</v>
      </c>
      <c r="BF41" s="1669">
        <v>26.419783017152554</v>
      </c>
      <c r="BG41">
        <f t="shared" si="67"/>
        <v>31</v>
      </c>
      <c r="BH41">
        <f t="shared" si="68"/>
        <v>1</v>
      </c>
      <c r="BJ41" s="1669">
        <v>8.529565672422814</v>
      </c>
      <c r="BK41">
        <f t="shared" si="69"/>
        <v>31</v>
      </c>
      <c r="BL41" s="1669">
        <v>10.33934252386002</v>
      </c>
      <c r="BM41">
        <f t="shared" si="70"/>
        <v>32</v>
      </c>
      <c r="BN41">
        <f t="shared" si="71"/>
        <v>1</v>
      </c>
      <c r="BP41" s="1669">
        <v>2.098227623073566</v>
      </c>
      <c r="BQ41">
        <f t="shared" si="72"/>
        <v>47</v>
      </c>
      <c r="BR41" s="1669">
        <v>2.206893282131513</v>
      </c>
      <c r="BS41">
        <f t="shared" si="73"/>
        <v>47</v>
      </c>
      <c r="BT41">
        <f t="shared" si="74"/>
        <v>0</v>
      </c>
      <c r="BV41" s="1669">
        <v>1.3499123735576655</v>
      </c>
      <c r="BW41" s="1687">
        <f t="shared" si="75"/>
        <v>38</v>
      </c>
      <c r="BX41" s="1669">
        <v>0.9245119553507711</v>
      </c>
      <c r="BY41">
        <f t="shared" si="76"/>
        <v>25</v>
      </c>
      <c r="BZ41">
        <f t="shared" si="77"/>
        <v>-13</v>
      </c>
    </row>
    <row r="42" spans="1:78" ht="12.75">
      <c r="A42" s="1599" t="s">
        <v>99</v>
      </c>
      <c r="B42" s="1654">
        <v>123254.68565317724</v>
      </c>
      <c r="C42" s="1655">
        <f t="shared" si="42"/>
        <v>24</v>
      </c>
      <c r="D42" s="1657">
        <v>107373.34604171339</v>
      </c>
      <c r="E42" s="1655">
        <f t="shared" si="43"/>
        <v>28</v>
      </c>
      <c r="F42" s="1658">
        <f t="shared" si="44"/>
        <v>4</v>
      </c>
      <c r="G42" s="1658"/>
      <c r="H42" s="1654">
        <v>67923.96015084145</v>
      </c>
      <c r="I42" s="1655">
        <f t="shared" si="45"/>
        <v>25</v>
      </c>
      <c r="J42" s="1657">
        <v>62733.908948194665</v>
      </c>
      <c r="K42" s="1655">
        <f t="shared" si="46"/>
        <v>25</v>
      </c>
      <c r="L42" s="1658">
        <f t="shared" si="47"/>
        <v>0</v>
      </c>
      <c r="N42" s="1657">
        <v>21706.02802949288</v>
      </c>
      <c r="O42" s="1655">
        <f t="shared" si="48"/>
        <v>30</v>
      </c>
      <c r="P42" s="1657">
        <v>20128.50414891231</v>
      </c>
      <c r="Q42">
        <f t="shared" si="49"/>
        <v>31</v>
      </c>
      <c r="R42" s="1658">
        <f t="shared" si="50"/>
        <v>1</v>
      </c>
      <c r="T42" s="1655">
        <v>5416.615072887938</v>
      </c>
      <c r="U42">
        <f t="shared" si="51"/>
        <v>15</v>
      </c>
      <c r="V42" s="1657">
        <v>5971.06974657995</v>
      </c>
      <c r="W42">
        <f t="shared" si="52"/>
        <v>20</v>
      </c>
      <c r="X42">
        <f t="shared" si="53"/>
        <v>5</v>
      </c>
      <c r="Z42" s="1655">
        <v>113968.818596274</v>
      </c>
      <c r="AA42">
        <f t="shared" si="54"/>
        <v>24</v>
      </c>
      <c r="AB42" s="1655">
        <v>110094.30365552814</v>
      </c>
      <c r="AC42">
        <f t="shared" si="55"/>
        <v>30</v>
      </c>
      <c r="AD42">
        <f t="shared" si="56"/>
        <v>6</v>
      </c>
      <c r="AF42" s="1669">
        <v>6.196581196581197</v>
      </c>
      <c r="AG42">
        <f t="shared" si="39"/>
        <v>42</v>
      </c>
      <c r="AH42" s="1669">
        <v>2.7837259100642395</v>
      </c>
      <c r="AI42">
        <f t="shared" si="40"/>
        <v>42</v>
      </c>
      <c r="AJ42">
        <f t="shared" si="41"/>
        <v>0</v>
      </c>
      <c r="AL42" s="1669">
        <v>12.121212121212121</v>
      </c>
      <c r="AM42">
        <f t="shared" si="57"/>
        <v>45</v>
      </c>
      <c r="AN42" s="1669">
        <v>6.397306397306397</v>
      </c>
      <c r="AO42">
        <f t="shared" si="58"/>
        <v>34</v>
      </c>
      <c r="AP42">
        <f t="shared" si="59"/>
        <v>-11</v>
      </c>
      <c r="AR42" s="1669">
        <v>0.15151515151515152</v>
      </c>
      <c r="AS42">
        <f t="shared" si="60"/>
        <v>17</v>
      </c>
      <c r="AT42" s="1669">
        <v>0.10095911155981827</v>
      </c>
      <c r="AU42">
        <f t="shared" si="61"/>
        <v>15</v>
      </c>
      <c r="AV42">
        <f t="shared" si="62"/>
        <v>-2</v>
      </c>
      <c r="AX42" s="1669">
        <v>42.76094276094276</v>
      </c>
      <c r="AY42">
        <f t="shared" si="63"/>
        <v>24</v>
      </c>
      <c r="AZ42" s="1674">
        <v>49.328859060402685</v>
      </c>
      <c r="BA42">
        <f t="shared" si="64"/>
        <v>32</v>
      </c>
      <c r="BB42">
        <f t="shared" si="65"/>
        <v>8</v>
      </c>
      <c r="BD42" s="1669">
        <v>26.18019774404679</v>
      </c>
      <c r="BE42">
        <f t="shared" si="66"/>
        <v>32</v>
      </c>
      <c r="BF42" s="1669">
        <v>24.55308775731311</v>
      </c>
      <c r="BG42">
        <f t="shared" si="67"/>
        <v>27</v>
      </c>
      <c r="BH42">
        <f t="shared" si="68"/>
        <v>-5</v>
      </c>
      <c r="BJ42" s="1669">
        <v>38.93939393939394</v>
      </c>
      <c r="BK42">
        <f t="shared" si="69"/>
        <v>48</v>
      </c>
      <c r="BL42" s="1669">
        <v>39.424533064109035</v>
      </c>
      <c r="BM42">
        <f t="shared" si="70"/>
        <v>48</v>
      </c>
      <c r="BN42">
        <f t="shared" si="71"/>
        <v>0</v>
      </c>
      <c r="BP42" s="1669">
        <v>1.1285050499138825</v>
      </c>
      <c r="BQ42">
        <f t="shared" si="72"/>
        <v>13</v>
      </c>
      <c r="BR42" s="1669">
        <v>1.166270098781455</v>
      </c>
      <c r="BS42">
        <f t="shared" si="73"/>
        <v>12</v>
      </c>
      <c r="BT42">
        <f t="shared" si="74"/>
        <v>-1</v>
      </c>
      <c r="BV42" s="1669">
        <v>1.3530302612835845</v>
      </c>
      <c r="BW42" s="1687">
        <f t="shared" si="75"/>
        <v>39</v>
      </c>
      <c r="BX42" s="1669">
        <v>1.1153148545172469</v>
      </c>
      <c r="BY42">
        <f t="shared" si="76"/>
        <v>32</v>
      </c>
      <c r="BZ42">
        <f t="shared" si="77"/>
        <v>-7</v>
      </c>
    </row>
    <row r="43" spans="1:78" ht="12.75">
      <c r="A43" s="1599" t="s">
        <v>70</v>
      </c>
      <c r="B43" s="1654">
        <v>106032.41461953266</v>
      </c>
      <c r="C43" s="1655">
        <f t="shared" si="42"/>
        <v>22</v>
      </c>
      <c r="D43" s="1657">
        <v>79772.64015333014</v>
      </c>
      <c r="E43" s="1655">
        <f t="shared" si="43"/>
        <v>16</v>
      </c>
      <c r="F43" s="1658">
        <f t="shared" si="44"/>
        <v>-6</v>
      </c>
      <c r="G43" s="1658"/>
      <c r="H43" s="1654">
        <v>74886.27920910725</v>
      </c>
      <c r="I43" s="1655">
        <f t="shared" si="45"/>
        <v>32</v>
      </c>
      <c r="J43" s="1657">
        <v>57649.257307139436</v>
      </c>
      <c r="K43" s="1655">
        <f t="shared" si="46"/>
        <v>21</v>
      </c>
      <c r="L43" s="1658">
        <f t="shared" si="47"/>
        <v>-11</v>
      </c>
      <c r="N43" s="1657">
        <v>28081.845416417018</v>
      </c>
      <c r="O43" s="1655">
        <f t="shared" si="48"/>
        <v>35</v>
      </c>
      <c r="P43" s="1657">
        <v>21319.178246286534</v>
      </c>
      <c r="Q43">
        <f t="shared" si="49"/>
        <v>32</v>
      </c>
      <c r="R43" s="1658">
        <f t="shared" si="50"/>
        <v>-3</v>
      </c>
      <c r="T43" s="1655">
        <v>2831.5158777711204</v>
      </c>
      <c r="U43">
        <f t="shared" si="51"/>
        <v>6</v>
      </c>
      <c r="V43" s="1657">
        <v>2837.0268327743174</v>
      </c>
      <c r="W43">
        <f t="shared" si="52"/>
        <v>6</v>
      </c>
      <c r="X43">
        <f t="shared" si="53"/>
        <v>0</v>
      </c>
      <c r="Z43" s="1655">
        <v>111318.93349310965</v>
      </c>
      <c r="AA43">
        <f t="shared" si="54"/>
        <v>23</v>
      </c>
      <c r="AB43" s="1655">
        <v>83060.73310972688</v>
      </c>
      <c r="AC43">
        <f t="shared" si="55"/>
        <v>17</v>
      </c>
      <c r="AD43">
        <f t="shared" si="56"/>
        <v>-6</v>
      </c>
      <c r="AF43" s="1669">
        <v>7.322175732217573</v>
      </c>
      <c r="AG43">
        <f t="shared" si="39"/>
        <v>44</v>
      </c>
      <c r="AH43" s="1669">
        <v>1.4675052410901468</v>
      </c>
      <c r="AI43">
        <f t="shared" si="40"/>
        <v>34</v>
      </c>
      <c r="AJ43">
        <f t="shared" si="41"/>
        <v>-10</v>
      </c>
      <c r="AL43" s="1669">
        <v>10.094637223974763</v>
      </c>
      <c r="AM43">
        <f t="shared" si="57"/>
        <v>42</v>
      </c>
      <c r="AN43" s="1669">
        <v>7.59493670886076</v>
      </c>
      <c r="AO43">
        <f t="shared" si="58"/>
        <v>36</v>
      </c>
      <c r="AP43">
        <f t="shared" si="59"/>
        <v>-6</v>
      </c>
      <c r="AR43" s="1669">
        <v>2.6530612244897958</v>
      </c>
      <c r="AS43">
        <f t="shared" si="60"/>
        <v>46</v>
      </c>
      <c r="AT43" s="1669">
        <v>1.5463917525773196</v>
      </c>
      <c r="AU43">
        <f t="shared" si="61"/>
        <v>40</v>
      </c>
      <c r="AV43">
        <f t="shared" si="62"/>
        <v>-6</v>
      </c>
      <c r="AX43" s="1669">
        <v>47.003154574132495</v>
      </c>
      <c r="AY43">
        <f t="shared" si="63"/>
        <v>32</v>
      </c>
      <c r="AZ43" s="1674">
        <v>45.74132492113564</v>
      </c>
      <c r="BA43">
        <f t="shared" si="64"/>
        <v>25</v>
      </c>
      <c r="BB43">
        <f t="shared" si="65"/>
        <v>-7</v>
      </c>
      <c r="BD43" s="1669">
        <v>29.88235294117647</v>
      </c>
      <c r="BE43">
        <f t="shared" si="66"/>
        <v>37</v>
      </c>
      <c r="BF43" s="1669">
        <v>30.66535164251574</v>
      </c>
      <c r="BG43">
        <f t="shared" si="67"/>
        <v>38</v>
      </c>
      <c r="BH43">
        <f t="shared" si="68"/>
        <v>1</v>
      </c>
      <c r="BJ43" s="1669">
        <v>9.979838709677418</v>
      </c>
      <c r="BK43">
        <f t="shared" si="69"/>
        <v>32</v>
      </c>
      <c r="BL43" s="1669">
        <v>9.768378650553878</v>
      </c>
      <c r="BM43">
        <f t="shared" si="70"/>
        <v>31</v>
      </c>
      <c r="BN43">
        <f t="shared" si="71"/>
        <v>-1</v>
      </c>
      <c r="BP43" s="1669">
        <v>2.159560984989101</v>
      </c>
      <c r="BQ43">
        <f t="shared" si="72"/>
        <v>49</v>
      </c>
      <c r="BR43" s="1669">
        <v>2.1232130549812136</v>
      </c>
      <c r="BS43">
        <f t="shared" si="73"/>
        <v>46</v>
      </c>
      <c r="BT43">
        <f t="shared" si="74"/>
        <v>-3</v>
      </c>
      <c r="BV43" s="1669">
        <v>1.536558132569321</v>
      </c>
      <c r="BW43" s="1687">
        <f t="shared" si="75"/>
        <v>40</v>
      </c>
      <c r="BX43" s="1669">
        <v>1.0210818334839655</v>
      </c>
      <c r="BY43">
        <f t="shared" si="76"/>
        <v>30</v>
      </c>
      <c r="BZ43">
        <f t="shared" si="77"/>
        <v>-10</v>
      </c>
    </row>
    <row r="44" spans="1:78" s="1702" customFormat="1" ht="12.75">
      <c r="A44" s="1697" t="s">
        <v>61</v>
      </c>
      <c r="B44" s="1698">
        <v>599694.0923025934</v>
      </c>
      <c r="C44" s="1699">
        <f t="shared" si="42"/>
        <v>49</v>
      </c>
      <c r="D44" s="1700">
        <v>621822.0930232558</v>
      </c>
      <c r="E44" s="1699">
        <f t="shared" si="43"/>
        <v>48</v>
      </c>
      <c r="F44" s="1701">
        <f t="shared" si="44"/>
        <v>-1</v>
      </c>
      <c r="G44" s="1701"/>
      <c r="H44" s="1698">
        <v>380366.8075234071</v>
      </c>
      <c r="I44" s="1699">
        <f t="shared" si="45"/>
        <v>49</v>
      </c>
      <c r="J44" s="1700">
        <v>337529.5681063123</v>
      </c>
      <c r="K44" s="1699">
        <f t="shared" si="46"/>
        <v>48</v>
      </c>
      <c r="L44" s="1701">
        <f t="shared" si="47"/>
        <v>-1</v>
      </c>
      <c r="N44" s="1700">
        <v>90290.66202667993</v>
      </c>
      <c r="O44" s="1699">
        <f t="shared" si="48"/>
        <v>49</v>
      </c>
      <c r="P44" s="1700">
        <v>90410.21594684385</v>
      </c>
      <c r="Q44" s="1702">
        <f t="shared" si="49"/>
        <v>49</v>
      </c>
      <c r="R44" s="1701">
        <f t="shared" si="50"/>
        <v>0</v>
      </c>
      <c r="T44" s="1699">
        <v>17326.041925594498</v>
      </c>
      <c r="U44" s="1702">
        <f t="shared" si="51"/>
        <v>41</v>
      </c>
      <c r="V44" s="1700">
        <v>16109.302325581395</v>
      </c>
      <c r="W44" s="1702">
        <f t="shared" si="52"/>
        <v>42</v>
      </c>
      <c r="X44" s="1702">
        <f t="shared" si="53"/>
        <v>1</v>
      </c>
      <c r="Z44" s="1699">
        <v>592907.6145496727</v>
      </c>
      <c r="AA44" s="1702">
        <f t="shared" si="54"/>
        <v>48</v>
      </c>
      <c r="AB44" s="1699">
        <v>570190.6146179402</v>
      </c>
      <c r="AC44" s="1702">
        <f t="shared" si="55"/>
        <v>48</v>
      </c>
      <c r="AD44" s="1702">
        <f t="shared" si="56"/>
        <v>0</v>
      </c>
      <c r="AF44" s="1703">
        <v>0</v>
      </c>
      <c r="AG44" s="1702">
        <f t="shared" si="39"/>
        <v>1</v>
      </c>
      <c r="AH44" s="1703">
        <v>0</v>
      </c>
      <c r="AI44" s="1702">
        <f t="shared" si="40"/>
        <v>1</v>
      </c>
      <c r="AJ44" s="1702">
        <f t="shared" si="41"/>
        <v>0</v>
      </c>
      <c r="AL44" s="1703">
        <v>0.13869625520110956</v>
      </c>
      <c r="AM44" s="1702">
        <f t="shared" si="57"/>
        <v>9</v>
      </c>
      <c r="AN44" s="1703">
        <v>0.1394700139470014</v>
      </c>
      <c r="AO44" s="1702">
        <f t="shared" si="58"/>
        <v>11</v>
      </c>
      <c r="AP44" s="1702">
        <f t="shared" si="59"/>
        <v>2</v>
      </c>
      <c r="AR44" s="1703">
        <v>0</v>
      </c>
      <c r="AS44" s="1702">
        <f t="shared" si="60"/>
        <v>1</v>
      </c>
      <c r="AT44" s="1703">
        <v>0</v>
      </c>
      <c r="AU44" s="1702">
        <f t="shared" si="61"/>
        <v>1</v>
      </c>
      <c r="AV44" s="1702">
        <f t="shared" si="62"/>
        <v>0</v>
      </c>
      <c r="AX44" s="1703">
        <v>56.88202247191011</v>
      </c>
      <c r="AY44" s="1702">
        <f t="shared" si="63"/>
        <v>39</v>
      </c>
      <c r="AZ44" s="1704">
        <v>59.44055944055944</v>
      </c>
      <c r="BA44" s="1702">
        <f t="shared" si="64"/>
        <v>40</v>
      </c>
      <c r="BB44" s="1702">
        <f t="shared" si="65"/>
        <v>1</v>
      </c>
      <c r="BD44" s="1703">
        <v>18.25983748744636</v>
      </c>
      <c r="BE44" s="1702">
        <f t="shared" si="66"/>
        <v>12</v>
      </c>
      <c r="BF44" s="1703">
        <v>18.326442566960274</v>
      </c>
      <c r="BG44" s="1702">
        <f t="shared" si="67"/>
        <v>11</v>
      </c>
      <c r="BH44" s="1702">
        <f t="shared" si="68"/>
        <v>-1</v>
      </c>
      <c r="BJ44" s="1703">
        <v>7.355516637478108</v>
      </c>
      <c r="BK44" s="1702">
        <f t="shared" si="69"/>
        <v>29</v>
      </c>
      <c r="BL44" s="1703">
        <v>7.600281491907107</v>
      </c>
      <c r="BM44" s="1702">
        <f t="shared" si="70"/>
        <v>29</v>
      </c>
      <c r="BN44" s="1702">
        <f t="shared" si="71"/>
        <v>0</v>
      </c>
      <c r="BP44" s="1703">
        <v>1.6548223443997119</v>
      </c>
      <c r="BQ44" s="1702">
        <f t="shared" si="72"/>
        <v>35</v>
      </c>
      <c r="BR44" s="1703">
        <v>1.7580421870580705</v>
      </c>
      <c r="BS44" s="1702">
        <f t="shared" si="73"/>
        <v>34</v>
      </c>
      <c r="BT44" s="1702">
        <f t="shared" si="74"/>
        <v>-1</v>
      </c>
      <c r="BV44" s="1703">
        <v>1.538915645908548</v>
      </c>
      <c r="BW44" s="1705">
        <f t="shared" si="75"/>
        <v>41</v>
      </c>
      <c r="BX44" s="1703">
        <v>1.5655245715049861</v>
      </c>
      <c r="BY44" s="1702">
        <f t="shared" si="76"/>
        <v>41</v>
      </c>
      <c r="BZ44" s="1702">
        <f t="shared" si="77"/>
        <v>0</v>
      </c>
    </row>
    <row r="45" spans="1:78" s="1702" customFormat="1" ht="12.75">
      <c r="A45" s="1697" t="s">
        <v>74</v>
      </c>
      <c r="B45" s="1698">
        <v>224707.1091021163</v>
      </c>
      <c r="C45" s="1699">
        <f t="shared" si="42"/>
        <v>39</v>
      </c>
      <c r="D45" s="1700">
        <v>240271.80277349768</v>
      </c>
      <c r="E45" s="1699">
        <f t="shared" si="43"/>
        <v>39</v>
      </c>
      <c r="F45" s="1701">
        <f t="shared" si="44"/>
        <v>0</v>
      </c>
      <c r="G45" s="1701"/>
      <c r="H45" s="1698">
        <v>137013.66344770906</v>
      </c>
      <c r="I45" s="1699">
        <f t="shared" si="45"/>
        <v>41</v>
      </c>
      <c r="J45" s="1700">
        <v>135270.67282999487</v>
      </c>
      <c r="K45" s="1699">
        <f t="shared" si="46"/>
        <v>41</v>
      </c>
      <c r="L45" s="1701">
        <f t="shared" si="47"/>
        <v>0</v>
      </c>
      <c r="N45" s="1700">
        <v>27921.717690569138</v>
      </c>
      <c r="O45" s="1699">
        <f t="shared" si="48"/>
        <v>34</v>
      </c>
      <c r="P45" s="1700">
        <v>27480.534155110425</v>
      </c>
      <c r="Q45" s="1702">
        <f t="shared" si="49"/>
        <v>36</v>
      </c>
      <c r="R45" s="1701">
        <f t="shared" si="50"/>
        <v>2</v>
      </c>
      <c r="T45" s="1699">
        <v>11736.490651325252</v>
      </c>
      <c r="U45" s="1702">
        <f t="shared" si="51"/>
        <v>32</v>
      </c>
      <c r="V45" s="1700">
        <v>10757.370313302517</v>
      </c>
      <c r="W45" s="1702">
        <f t="shared" si="52"/>
        <v>33</v>
      </c>
      <c r="X45" s="1702">
        <f t="shared" si="53"/>
        <v>1</v>
      </c>
      <c r="Z45" s="1699">
        <v>222567.0844462708</v>
      </c>
      <c r="AA45" s="1702">
        <f t="shared" si="54"/>
        <v>39</v>
      </c>
      <c r="AB45" s="1699">
        <v>252879.09604519774</v>
      </c>
      <c r="AC45" s="1702">
        <f t="shared" si="55"/>
        <v>41</v>
      </c>
      <c r="AD45" s="1702">
        <f t="shared" si="56"/>
        <v>2</v>
      </c>
      <c r="AF45" s="1703">
        <v>12.828947368421053</v>
      </c>
      <c r="AG45" s="1702">
        <f t="shared" si="39"/>
        <v>48</v>
      </c>
      <c r="AH45" s="1703">
        <v>7.717569786535304</v>
      </c>
      <c r="AI45" s="1702">
        <f t="shared" si="40"/>
        <v>46</v>
      </c>
      <c r="AJ45" s="1702">
        <f t="shared" si="41"/>
        <v>-2</v>
      </c>
      <c r="AL45" s="1703">
        <v>7.2784810126582276</v>
      </c>
      <c r="AM45" s="1702">
        <f t="shared" si="57"/>
        <v>38</v>
      </c>
      <c r="AN45" s="1703">
        <v>12.77602523659306</v>
      </c>
      <c r="AO45" s="1702">
        <f t="shared" si="58"/>
        <v>42</v>
      </c>
      <c r="AP45" s="1702">
        <f t="shared" si="59"/>
        <v>4</v>
      </c>
      <c r="AR45" s="1703">
        <v>1.6241299303944314</v>
      </c>
      <c r="AS45" s="1702">
        <f t="shared" si="60"/>
        <v>41</v>
      </c>
      <c r="AT45" s="1703">
        <v>0.34843205574912894</v>
      </c>
      <c r="AU45" s="1702">
        <f t="shared" si="61"/>
        <v>24</v>
      </c>
      <c r="AV45" s="1702">
        <f t="shared" si="62"/>
        <v>-17</v>
      </c>
      <c r="AX45" s="1703">
        <v>43.84858044164038</v>
      </c>
      <c r="AY45" s="1702">
        <f t="shared" si="63"/>
        <v>26</v>
      </c>
      <c r="AZ45" s="1704">
        <v>52.52365930599369</v>
      </c>
      <c r="BA45" s="1702">
        <f t="shared" si="64"/>
        <v>36</v>
      </c>
      <c r="BB45" s="1702">
        <f t="shared" si="65"/>
        <v>10</v>
      </c>
      <c r="BD45" s="1703">
        <v>25.893844452635463</v>
      </c>
      <c r="BE45" s="1702">
        <f t="shared" si="66"/>
        <v>31</v>
      </c>
      <c r="BF45" s="1703">
        <v>27.59542688548774</v>
      </c>
      <c r="BG45" s="1702">
        <f t="shared" si="67"/>
        <v>34</v>
      </c>
      <c r="BH45" s="1702">
        <f t="shared" si="68"/>
        <v>3</v>
      </c>
      <c r="BJ45" s="1703">
        <v>18.8394584139265</v>
      </c>
      <c r="BK45" s="1702">
        <f t="shared" si="69"/>
        <v>39</v>
      </c>
      <c r="BL45" s="1703">
        <v>19.497098646034814</v>
      </c>
      <c r="BM45" s="1702">
        <f t="shared" si="70"/>
        <v>39</v>
      </c>
      <c r="BN45" s="1702">
        <f t="shared" si="71"/>
        <v>0</v>
      </c>
      <c r="BP45" s="1703">
        <v>1.0939664172552657</v>
      </c>
      <c r="BQ45" s="1702">
        <f t="shared" si="72"/>
        <v>8</v>
      </c>
      <c r="BR45" s="1703">
        <v>1.085034405873986</v>
      </c>
      <c r="BS45" s="1702">
        <f t="shared" si="73"/>
        <v>8</v>
      </c>
      <c r="BT45" s="1702">
        <f t="shared" si="74"/>
        <v>0</v>
      </c>
      <c r="BV45" s="1703">
        <v>1.7888693724524218</v>
      </c>
      <c r="BW45" s="1705">
        <f t="shared" si="75"/>
        <v>42</v>
      </c>
      <c r="BX45" s="1703">
        <v>1.5982918841081049</v>
      </c>
      <c r="BY45" s="1702">
        <f t="shared" si="76"/>
        <v>42</v>
      </c>
      <c r="BZ45" s="1702">
        <f t="shared" si="77"/>
        <v>0</v>
      </c>
    </row>
    <row r="46" spans="1:78" s="1702" customFormat="1" ht="12.75">
      <c r="A46" s="1697" t="s">
        <v>71</v>
      </c>
      <c r="B46" s="1698">
        <v>581656.9050554871</v>
      </c>
      <c r="C46" s="1699">
        <f t="shared" si="42"/>
        <v>48</v>
      </c>
      <c r="D46" s="1700">
        <v>753892.2321154437</v>
      </c>
      <c r="E46" s="1699">
        <f t="shared" si="43"/>
        <v>49</v>
      </c>
      <c r="F46" s="1701">
        <f t="shared" si="44"/>
        <v>1</v>
      </c>
      <c r="G46" s="1701"/>
      <c r="H46" s="1698">
        <v>276610.97410604195</v>
      </c>
      <c r="I46" s="1699">
        <f t="shared" si="45"/>
        <v>48</v>
      </c>
      <c r="J46" s="1700">
        <v>353551.73472520727</v>
      </c>
      <c r="K46" s="1699">
        <f t="shared" si="46"/>
        <v>49</v>
      </c>
      <c r="L46" s="1701">
        <f t="shared" si="47"/>
        <v>1</v>
      </c>
      <c r="N46" s="1700">
        <v>70830.14796547472</v>
      </c>
      <c r="O46" s="1699">
        <f t="shared" si="48"/>
        <v>47</v>
      </c>
      <c r="P46" s="1700">
        <v>52778.630641694814</v>
      </c>
      <c r="Q46" s="1702">
        <f t="shared" si="49"/>
        <v>46</v>
      </c>
      <c r="R46" s="1701">
        <f t="shared" si="50"/>
        <v>-1</v>
      </c>
      <c r="T46" s="1699">
        <v>66435.88162762023</v>
      </c>
      <c r="U46" s="1702">
        <f t="shared" si="51"/>
        <v>48</v>
      </c>
      <c r="V46" s="1700">
        <v>60807.18452563709</v>
      </c>
      <c r="W46" s="1702">
        <f t="shared" si="52"/>
        <v>49</v>
      </c>
      <c r="X46" s="1702">
        <f t="shared" si="53"/>
        <v>1</v>
      </c>
      <c r="Z46" s="1699">
        <v>749069.9753390875</v>
      </c>
      <c r="AA46" s="1702">
        <f t="shared" si="54"/>
        <v>49</v>
      </c>
      <c r="AB46" s="1699">
        <v>893236.4138778016</v>
      </c>
      <c r="AC46" s="1702">
        <f t="shared" si="55"/>
        <v>49</v>
      </c>
      <c r="AD46" s="1702">
        <f t="shared" si="56"/>
        <v>0</v>
      </c>
      <c r="AF46" s="1703">
        <v>0</v>
      </c>
      <c r="AG46" s="1702">
        <f t="shared" si="39"/>
        <v>1</v>
      </c>
      <c r="AH46" s="1703">
        <v>0</v>
      </c>
      <c r="AI46" s="1702">
        <f t="shared" si="40"/>
        <v>1</v>
      </c>
      <c r="AJ46" s="1702">
        <f t="shared" si="41"/>
        <v>0</v>
      </c>
      <c r="AL46" s="1703">
        <v>0.628930817610063</v>
      </c>
      <c r="AM46" s="1702">
        <f t="shared" si="57"/>
        <v>11</v>
      </c>
      <c r="AN46" s="1703">
        <v>0.8368200836820083</v>
      </c>
      <c r="AO46" s="1702">
        <f t="shared" si="58"/>
        <v>13</v>
      </c>
      <c r="AP46" s="1702">
        <f t="shared" si="59"/>
        <v>2</v>
      </c>
      <c r="AR46" s="1703">
        <v>0</v>
      </c>
      <c r="AS46" s="1702">
        <f t="shared" si="60"/>
        <v>1</v>
      </c>
      <c r="AT46" s="1703">
        <v>0</v>
      </c>
      <c r="AU46" s="1702">
        <f t="shared" si="61"/>
        <v>1</v>
      </c>
      <c r="AV46" s="1702">
        <f t="shared" si="62"/>
        <v>0</v>
      </c>
      <c r="AX46" s="1703">
        <v>43.30543933054393</v>
      </c>
      <c r="AY46" s="1702">
        <f t="shared" si="63"/>
        <v>25</v>
      </c>
      <c r="AZ46" s="1704">
        <v>47.37945492662474</v>
      </c>
      <c r="BA46" s="1702">
        <f t="shared" si="64"/>
        <v>28</v>
      </c>
      <c r="BB46" s="1702">
        <f t="shared" si="65"/>
        <v>3</v>
      </c>
      <c r="BD46" s="1703">
        <v>36.15841584158416</v>
      </c>
      <c r="BE46" s="1702">
        <f t="shared" si="66"/>
        <v>45</v>
      </c>
      <c r="BF46" s="1703">
        <v>36.380182002022245</v>
      </c>
      <c r="BG46" s="1702">
        <f t="shared" si="67"/>
        <v>45</v>
      </c>
      <c r="BH46" s="1702">
        <f t="shared" si="68"/>
        <v>0</v>
      </c>
      <c r="BJ46" s="1703">
        <v>4.790419161676647</v>
      </c>
      <c r="BK46" s="1702">
        <f t="shared" si="69"/>
        <v>21</v>
      </c>
      <c r="BL46" s="1703">
        <v>4.790419161676647</v>
      </c>
      <c r="BM46" s="1702">
        <f t="shared" si="70"/>
        <v>21</v>
      </c>
      <c r="BN46" s="1702">
        <f t="shared" si="71"/>
        <v>0</v>
      </c>
      <c r="BP46" s="1703">
        <v>0.7845708609846948</v>
      </c>
      <c r="BQ46" s="1702">
        <f t="shared" si="72"/>
        <v>1</v>
      </c>
      <c r="BR46" s="1703">
        <v>0.7969995311767464</v>
      </c>
      <c r="BS46" s="1702">
        <f t="shared" si="73"/>
        <v>1</v>
      </c>
      <c r="BT46" s="1702">
        <f t="shared" si="74"/>
        <v>0</v>
      </c>
      <c r="BV46" s="1703">
        <v>1.966917633809515</v>
      </c>
      <c r="BW46" s="1705">
        <f t="shared" si="75"/>
        <v>43</v>
      </c>
      <c r="BX46" s="1703">
        <v>2.1891176039332745</v>
      </c>
      <c r="BY46" s="1702">
        <f t="shared" si="76"/>
        <v>45</v>
      </c>
      <c r="BZ46" s="1702">
        <f t="shared" si="77"/>
        <v>2</v>
      </c>
    </row>
    <row r="47" spans="1:78" s="1702" customFormat="1" ht="12.75">
      <c r="A47" s="1697" t="s">
        <v>57</v>
      </c>
      <c r="B47" s="1698">
        <v>579772.5604076489</v>
      </c>
      <c r="C47" s="1699">
        <f t="shared" si="42"/>
        <v>47</v>
      </c>
      <c r="D47" s="1700">
        <v>397951.0148107515</v>
      </c>
      <c r="E47" s="1699">
        <f t="shared" si="43"/>
        <v>45</v>
      </c>
      <c r="F47" s="1701">
        <f t="shared" si="44"/>
        <v>-2</v>
      </c>
      <c r="G47" s="1701"/>
      <c r="H47" s="1698">
        <v>194552.02454660018</v>
      </c>
      <c r="I47" s="1699">
        <f t="shared" si="45"/>
        <v>45</v>
      </c>
      <c r="J47" s="1700">
        <v>157164.28963247396</v>
      </c>
      <c r="K47" s="1699">
        <f t="shared" si="46"/>
        <v>44</v>
      </c>
      <c r="L47" s="1701">
        <f t="shared" si="47"/>
        <v>-1</v>
      </c>
      <c r="N47" s="1700">
        <v>43894.74549339762</v>
      </c>
      <c r="O47" s="1699">
        <f t="shared" si="48"/>
        <v>44</v>
      </c>
      <c r="P47" s="1700">
        <v>43447.88809654416</v>
      </c>
      <c r="Q47" s="1702">
        <f t="shared" si="49"/>
        <v>44</v>
      </c>
      <c r="R47" s="1701">
        <f t="shared" si="50"/>
        <v>0</v>
      </c>
      <c r="T47" s="1699">
        <v>67263.82116048435</v>
      </c>
      <c r="U47" s="1702">
        <f t="shared" si="51"/>
        <v>49</v>
      </c>
      <c r="V47" s="1700">
        <v>50614.481623697204</v>
      </c>
      <c r="W47" s="1702">
        <f t="shared" si="52"/>
        <v>48</v>
      </c>
      <c r="X47" s="1702">
        <f t="shared" si="53"/>
        <v>-1</v>
      </c>
      <c r="Z47" s="1699">
        <v>447647.2522053586</v>
      </c>
      <c r="AA47" s="1702">
        <f t="shared" si="54"/>
        <v>47</v>
      </c>
      <c r="AB47" s="1699">
        <v>336954.47065277013</v>
      </c>
      <c r="AC47" s="1702">
        <f t="shared" si="55"/>
        <v>43</v>
      </c>
      <c r="AD47" s="1702">
        <f t="shared" si="56"/>
        <v>-4</v>
      </c>
      <c r="AF47" s="1703">
        <v>3.825136612021858</v>
      </c>
      <c r="AG47" s="1702">
        <f t="shared" si="39"/>
        <v>41</v>
      </c>
      <c r="AH47" s="1703">
        <v>3.7009063444108756</v>
      </c>
      <c r="AI47" s="1702">
        <f t="shared" si="40"/>
        <v>43</v>
      </c>
      <c r="AJ47" s="1702">
        <f t="shared" si="41"/>
        <v>2</v>
      </c>
      <c r="AL47" s="1703">
        <v>12.818336162988114</v>
      </c>
      <c r="AM47" s="1702">
        <f t="shared" si="57"/>
        <v>48</v>
      </c>
      <c r="AN47" s="1703">
        <v>13.31569664902998</v>
      </c>
      <c r="AO47" s="1702">
        <f t="shared" si="58"/>
        <v>44</v>
      </c>
      <c r="AP47" s="1702">
        <f t="shared" si="59"/>
        <v>-4</v>
      </c>
      <c r="AR47" s="1703">
        <v>0.8862206975414523</v>
      </c>
      <c r="AS47" s="1702">
        <f t="shared" si="60"/>
        <v>32</v>
      </c>
      <c r="AT47" s="1703">
        <v>0.5005561735261401</v>
      </c>
      <c r="AU47" s="1702">
        <f t="shared" si="61"/>
        <v>27</v>
      </c>
      <c r="AV47" s="1702">
        <f t="shared" si="62"/>
        <v>-5</v>
      </c>
      <c r="AX47" s="1703">
        <v>83.29092451229856</v>
      </c>
      <c r="AY47" s="1702">
        <f t="shared" si="63"/>
        <v>50</v>
      </c>
      <c r="AZ47" s="1704">
        <v>83.33333333333334</v>
      </c>
      <c r="BA47" s="1702">
        <f t="shared" si="64"/>
        <v>50</v>
      </c>
      <c r="BB47" s="1702">
        <f t="shared" si="65"/>
        <v>0</v>
      </c>
      <c r="BD47" s="1703">
        <v>17.717887591417835</v>
      </c>
      <c r="BE47" s="1702">
        <f t="shared" si="66"/>
        <v>9</v>
      </c>
      <c r="BF47" s="1703">
        <v>17.5870032005834</v>
      </c>
      <c r="BG47" s="1702">
        <f t="shared" si="67"/>
        <v>10</v>
      </c>
      <c r="BH47" s="1702">
        <f t="shared" si="68"/>
        <v>1</v>
      </c>
      <c r="BJ47" s="1703">
        <v>5.682467161621931</v>
      </c>
      <c r="BK47" s="1702">
        <f t="shared" si="69"/>
        <v>23</v>
      </c>
      <c r="BL47" s="1703">
        <v>5.305555555555555</v>
      </c>
      <c r="BM47" s="1702">
        <f t="shared" si="70"/>
        <v>24</v>
      </c>
      <c r="BN47" s="1702">
        <f t="shared" si="71"/>
        <v>1</v>
      </c>
      <c r="BP47" s="1703">
        <v>1.275135555216994</v>
      </c>
      <c r="BQ47" s="1702">
        <f t="shared" si="72"/>
        <v>20</v>
      </c>
      <c r="BR47" s="1703">
        <v>1.3147384948992762</v>
      </c>
      <c r="BS47" s="1702">
        <f t="shared" si="73"/>
        <v>19</v>
      </c>
      <c r="BT47" s="1702">
        <f t="shared" si="74"/>
        <v>-1</v>
      </c>
      <c r="BV47" s="1703">
        <v>2.0331262392339178</v>
      </c>
      <c r="BW47" s="1705">
        <f t="shared" si="75"/>
        <v>44</v>
      </c>
      <c r="BX47" s="1703">
        <v>1.7426247453014432</v>
      </c>
      <c r="BY47" s="1702">
        <f t="shared" si="76"/>
        <v>44</v>
      </c>
      <c r="BZ47" s="1702">
        <f t="shared" si="77"/>
        <v>0</v>
      </c>
    </row>
    <row r="48" spans="1:78" s="1702" customFormat="1" ht="12.75">
      <c r="A48" s="1697" t="s">
        <v>86</v>
      </c>
      <c r="B48" s="1698">
        <v>299621.5986862684</v>
      </c>
      <c r="C48" s="1699">
        <f t="shared" si="42"/>
        <v>43</v>
      </c>
      <c r="D48" s="1700">
        <v>600701.661679506</v>
      </c>
      <c r="E48" s="1699">
        <f t="shared" si="43"/>
        <v>47</v>
      </c>
      <c r="F48" s="1701">
        <f t="shared" si="44"/>
        <v>4</v>
      </c>
      <c r="G48" s="1701"/>
      <c r="H48" s="1698">
        <v>160328.1826712543</v>
      </c>
      <c r="I48" s="1699">
        <f t="shared" si="45"/>
        <v>43</v>
      </c>
      <c r="J48" s="1700">
        <v>147011.3961927803</v>
      </c>
      <c r="K48" s="1699">
        <f t="shared" si="46"/>
        <v>43</v>
      </c>
      <c r="L48" s="1701">
        <f t="shared" si="47"/>
        <v>0</v>
      </c>
      <c r="N48" s="1700">
        <v>68553.15952455427</v>
      </c>
      <c r="O48" s="1699">
        <f t="shared" si="48"/>
        <v>46</v>
      </c>
      <c r="P48" s="1700">
        <v>71744.44515184313</v>
      </c>
      <c r="Q48" s="1702">
        <f t="shared" si="49"/>
        <v>47</v>
      </c>
      <c r="R48" s="1701">
        <f t="shared" si="50"/>
        <v>1</v>
      </c>
      <c r="T48" s="1699">
        <v>20983.73475132937</v>
      </c>
      <c r="U48" s="1702">
        <f t="shared" si="51"/>
        <v>42</v>
      </c>
      <c r="V48" s="1700">
        <v>18686.763863245687</v>
      </c>
      <c r="W48" s="1702">
        <f t="shared" si="52"/>
        <v>43</v>
      </c>
      <c r="X48" s="1702">
        <f t="shared" si="53"/>
        <v>1</v>
      </c>
      <c r="Z48" s="1699">
        <v>307506.4282139506</v>
      </c>
      <c r="AA48" s="1702">
        <f t="shared" si="54"/>
        <v>44</v>
      </c>
      <c r="AB48" s="1699">
        <v>552806.7740497867</v>
      </c>
      <c r="AC48" s="1702">
        <f t="shared" si="55"/>
        <v>47</v>
      </c>
      <c r="AD48" s="1702">
        <f t="shared" si="56"/>
        <v>3</v>
      </c>
      <c r="AF48" s="1703">
        <v>8.004778972520908</v>
      </c>
      <c r="AG48" s="1702">
        <f t="shared" si="39"/>
        <v>45</v>
      </c>
      <c r="AH48" s="1703">
        <v>13.319011815252416</v>
      </c>
      <c r="AI48" s="1702">
        <f t="shared" si="40"/>
        <v>49</v>
      </c>
      <c r="AJ48" s="1702">
        <f t="shared" si="41"/>
        <v>4</v>
      </c>
      <c r="AL48" s="1703">
        <v>11.966824644549764</v>
      </c>
      <c r="AM48" s="1702">
        <f t="shared" si="57"/>
        <v>44</v>
      </c>
      <c r="AN48" s="1703">
        <v>16.455696202531644</v>
      </c>
      <c r="AO48" s="1702">
        <f t="shared" si="58"/>
        <v>47</v>
      </c>
      <c r="AP48" s="1702">
        <f t="shared" si="59"/>
        <v>3</v>
      </c>
      <c r="AR48" s="1703">
        <v>1.031636863823934</v>
      </c>
      <c r="AS48" s="1702">
        <f t="shared" si="60"/>
        <v>34</v>
      </c>
      <c r="AT48" s="1703">
        <v>3.9408866995073892</v>
      </c>
      <c r="AU48" s="1702">
        <f t="shared" si="61"/>
        <v>47</v>
      </c>
      <c r="AV48" s="1702">
        <f t="shared" si="62"/>
        <v>13</v>
      </c>
      <c r="AX48" s="1703">
        <v>51.68800931315482</v>
      </c>
      <c r="AY48" s="1702">
        <f t="shared" si="63"/>
        <v>35</v>
      </c>
      <c r="AZ48" s="1704">
        <v>53.38983050847458</v>
      </c>
      <c r="BA48" s="1702">
        <f t="shared" si="64"/>
        <v>37</v>
      </c>
      <c r="BB48" s="1702">
        <f t="shared" si="65"/>
        <v>2</v>
      </c>
      <c r="BD48" s="1703">
        <v>38.094416652291414</v>
      </c>
      <c r="BE48" s="1702">
        <f t="shared" si="66"/>
        <v>47</v>
      </c>
      <c r="BF48" s="1703">
        <v>37.081821846029825</v>
      </c>
      <c r="BG48" s="1702">
        <f t="shared" si="67"/>
        <v>47</v>
      </c>
      <c r="BH48" s="1702">
        <f t="shared" si="68"/>
        <v>0</v>
      </c>
      <c r="BJ48" s="1703">
        <v>27.835723598435465</v>
      </c>
      <c r="BK48" s="1702">
        <f t="shared" si="69"/>
        <v>44</v>
      </c>
      <c r="BL48" s="1703">
        <v>23.068611561318207</v>
      </c>
      <c r="BM48" s="1702">
        <f t="shared" si="70"/>
        <v>41</v>
      </c>
      <c r="BN48" s="1702">
        <f t="shared" si="71"/>
        <v>-3</v>
      </c>
      <c r="BP48" s="1703">
        <v>1.0223104920357364</v>
      </c>
      <c r="BQ48" s="1702">
        <f t="shared" si="72"/>
        <v>6</v>
      </c>
      <c r="BR48" s="1703">
        <v>1.0391140262214498</v>
      </c>
      <c r="BS48" s="1702">
        <f t="shared" si="73"/>
        <v>6</v>
      </c>
      <c r="BT48" s="1702">
        <f t="shared" si="74"/>
        <v>0</v>
      </c>
      <c r="BV48" s="1703">
        <v>2.1536180955837</v>
      </c>
      <c r="BW48" s="1705">
        <f t="shared" si="75"/>
        <v>45</v>
      </c>
      <c r="BX48" s="1703">
        <v>3.091807764447239</v>
      </c>
      <c r="BY48" s="1702">
        <f t="shared" si="76"/>
        <v>48</v>
      </c>
      <c r="BZ48" s="1702">
        <f t="shared" si="77"/>
        <v>3</v>
      </c>
    </row>
    <row r="49" spans="1:78" s="1702" customFormat="1" ht="12.75">
      <c r="A49" s="1697" t="s">
        <v>82</v>
      </c>
      <c r="B49" s="1698">
        <v>125211.91722762403</v>
      </c>
      <c r="C49" s="1699">
        <f t="shared" si="42"/>
        <v>26</v>
      </c>
      <c r="D49" s="1700">
        <v>103380.36963036963</v>
      </c>
      <c r="E49" s="1699">
        <f t="shared" si="43"/>
        <v>25</v>
      </c>
      <c r="F49" s="1701">
        <f t="shared" si="44"/>
        <v>-1</v>
      </c>
      <c r="G49" s="1701"/>
      <c r="H49" s="1698">
        <v>65819.4963849414</v>
      </c>
      <c r="I49" s="1699">
        <f t="shared" si="45"/>
        <v>24</v>
      </c>
      <c r="J49" s="1700">
        <v>21349.65034965035</v>
      </c>
      <c r="K49" s="1699">
        <f t="shared" si="46"/>
        <v>4</v>
      </c>
      <c r="L49" s="1701">
        <f t="shared" si="47"/>
        <v>-20</v>
      </c>
      <c r="N49" s="1700">
        <v>20702.817252555473</v>
      </c>
      <c r="O49" s="1699">
        <f t="shared" si="48"/>
        <v>29</v>
      </c>
      <c r="P49" s="1700">
        <v>34033.71628371628</v>
      </c>
      <c r="Q49" s="1702">
        <f t="shared" si="49"/>
        <v>41</v>
      </c>
      <c r="R49" s="1701">
        <f t="shared" si="50"/>
        <v>12</v>
      </c>
      <c r="T49" s="1699">
        <v>13071.553228621291</v>
      </c>
      <c r="U49" s="1702">
        <f t="shared" si="51"/>
        <v>35</v>
      </c>
      <c r="V49" s="1700">
        <v>10658.841158841158</v>
      </c>
      <c r="W49" s="1702">
        <f t="shared" si="52"/>
        <v>32</v>
      </c>
      <c r="X49" s="1702">
        <f t="shared" si="53"/>
        <v>-3</v>
      </c>
      <c r="Z49" s="1699">
        <v>122319.37172774869</v>
      </c>
      <c r="AA49" s="1702">
        <f t="shared" si="54"/>
        <v>29</v>
      </c>
      <c r="AB49" s="1699">
        <v>88191.30869130869</v>
      </c>
      <c r="AC49" s="1702">
        <f t="shared" si="55"/>
        <v>20</v>
      </c>
      <c r="AD49" s="1702">
        <f t="shared" si="56"/>
        <v>-9</v>
      </c>
      <c r="AF49" s="1703">
        <v>23.333333333333332</v>
      </c>
      <c r="AG49" s="1702">
        <f t="shared" si="39"/>
        <v>49</v>
      </c>
      <c r="AH49" s="1703">
        <v>0</v>
      </c>
      <c r="AI49" s="1702">
        <f t="shared" si="40"/>
        <v>1</v>
      </c>
      <c r="AJ49" s="1702">
        <f t="shared" si="41"/>
        <v>-48</v>
      </c>
      <c r="AL49" s="1703">
        <v>12.162162162162163</v>
      </c>
      <c r="AM49" s="1702">
        <f t="shared" si="57"/>
        <v>46</v>
      </c>
      <c r="AN49" s="1703">
        <v>0</v>
      </c>
      <c r="AO49" s="1702">
        <f t="shared" si="58"/>
        <v>1</v>
      </c>
      <c r="AP49" s="1702">
        <f t="shared" si="59"/>
        <v>-45</v>
      </c>
      <c r="AR49" s="1703">
        <v>2.5139664804469275</v>
      </c>
      <c r="AS49" s="1702">
        <f t="shared" si="60"/>
        <v>44</v>
      </c>
      <c r="AT49" s="1703">
        <v>4.189944134078212</v>
      </c>
      <c r="AU49" s="1702">
        <f t="shared" si="61"/>
        <v>48</v>
      </c>
      <c r="AV49" s="1702">
        <f t="shared" si="62"/>
        <v>4</v>
      </c>
      <c r="AX49" s="1703">
        <v>42.66666666666667</v>
      </c>
      <c r="AY49" s="1702">
        <f t="shared" si="63"/>
        <v>23</v>
      </c>
      <c r="AZ49" s="1704">
        <v>51.35135135135135</v>
      </c>
      <c r="BA49" s="1702">
        <f t="shared" si="64"/>
        <v>34</v>
      </c>
      <c r="BB49" s="1702">
        <f t="shared" si="65"/>
        <v>11</v>
      </c>
      <c r="BD49" s="1703">
        <v>30.271828665568368</v>
      </c>
      <c r="BE49" s="1702">
        <f t="shared" si="66"/>
        <v>39</v>
      </c>
      <c r="BF49" s="1703">
        <v>30.540652084193148</v>
      </c>
      <c r="BG49" s="1702">
        <f t="shared" si="67"/>
        <v>37</v>
      </c>
      <c r="BH49" s="1702">
        <f t="shared" si="68"/>
        <v>-2</v>
      </c>
      <c r="BJ49" s="1703">
        <v>3.6414565826330536</v>
      </c>
      <c r="BK49" s="1702">
        <f t="shared" si="69"/>
        <v>18</v>
      </c>
      <c r="BL49" s="1703">
        <v>3.6312849162011176</v>
      </c>
      <c r="BM49" s="1702">
        <f t="shared" si="70"/>
        <v>18</v>
      </c>
      <c r="BN49" s="1702">
        <f t="shared" si="71"/>
        <v>0</v>
      </c>
      <c r="BP49" s="1703">
        <v>0.9312228260042444</v>
      </c>
      <c r="BQ49" s="1702">
        <f t="shared" si="72"/>
        <v>3</v>
      </c>
      <c r="BR49" s="1703">
        <v>1.2361307617841983</v>
      </c>
      <c r="BS49" s="1702">
        <f t="shared" si="73"/>
        <v>15</v>
      </c>
      <c r="BT49" s="1702">
        <f t="shared" si="74"/>
        <v>12</v>
      </c>
      <c r="BV49" s="1703">
        <v>2.201291402518945</v>
      </c>
      <c r="BW49" s="1705">
        <f t="shared" si="75"/>
        <v>46</v>
      </c>
      <c r="BX49" s="1703">
        <v>1.1410045196903236</v>
      </c>
      <c r="BY49" s="1702">
        <f t="shared" si="76"/>
        <v>34</v>
      </c>
      <c r="BZ49" s="1702">
        <f t="shared" si="77"/>
        <v>-12</v>
      </c>
    </row>
    <row r="50" spans="1:78" s="1702" customFormat="1" ht="12.75">
      <c r="A50" s="1697" t="s">
        <v>63</v>
      </c>
      <c r="B50" s="1698">
        <v>293843.07692307694</v>
      </c>
      <c r="C50" s="1699">
        <f t="shared" si="42"/>
        <v>42</v>
      </c>
      <c r="D50" s="1700">
        <v>533169.2307692308</v>
      </c>
      <c r="E50" s="1699">
        <f t="shared" si="43"/>
        <v>46</v>
      </c>
      <c r="F50" s="1701">
        <f t="shared" si="44"/>
        <v>4</v>
      </c>
      <c r="G50" s="1701"/>
      <c r="H50" s="1698">
        <v>158967.1794871795</v>
      </c>
      <c r="I50" s="1699">
        <f t="shared" si="45"/>
        <v>42</v>
      </c>
      <c r="J50" s="1700">
        <v>214810.2564102564</v>
      </c>
      <c r="K50" s="1699">
        <f t="shared" si="46"/>
        <v>47</v>
      </c>
      <c r="L50" s="1701">
        <f t="shared" si="47"/>
        <v>5</v>
      </c>
      <c r="N50" s="1700">
        <v>32362.05128205128</v>
      </c>
      <c r="O50" s="1699">
        <f t="shared" si="48"/>
        <v>40</v>
      </c>
      <c r="P50" s="1700">
        <v>32291.28205128205</v>
      </c>
      <c r="Q50" s="1702">
        <f t="shared" si="49"/>
        <v>39</v>
      </c>
      <c r="R50" s="1701">
        <f t="shared" si="50"/>
        <v>-1</v>
      </c>
      <c r="T50" s="1699">
        <v>59035.89743589744</v>
      </c>
      <c r="U50" s="1702">
        <f t="shared" si="51"/>
        <v>47</v>
      </c>
      <c r="V50" s="1700">
        <v>49924.10256410256</v>
      </c>
      <c r="W50" s="1702">
        <f t="shared" si="52"/>
        <v>47</v>
      </c>
      <c r="X50" s="1702">
        <f t="shared" si="53"/>
        <v>0</v>
      </c>
      <c r="Z50" s="1699">
        <v>303847.1794871795</v>
      </c>
      <c r="AA50" s="1702">
        <f t="shared" si="54"/>
        <v>43</v>
      </c>
      <c r="AB50" s="1699">
        <v>491498.46153846156</v>
      </c>
      <c r="AC50" s="1702">
        <f t="shared" si="55"/>
        <v>46</v>
      </c>
      <c r="AD50" s="1702">
        <f t="shared" si="56"/>
        <v>3</v>
      </c>
      <c r="AF50" s="1703">
        <v>0</v>
      </c>
      <c r="AG50" s="1702">
        <f t="shared" si="39"/>
        <v>1</v>
      </c>
      <c r="AH50" s="1703">
        <v>0</v>
      </c>
      <c r="AI50" s="1702">
        <f t="shared" si="40"/>
        <v>1</v>
      </c>
      <c r="AJ50" s="1702">
        <f t="shared" si="41"/>
        <v>0</v>
      </c>
      <c r="AL50" s="1703">
        <v>26.53061224489796</v>
      </c>
      <c r="AM50" s="1702">
        <f t="shared" si="57"/>
        <v>50</v>
      </c>
      <c r="AN50" s="1703">
        <v>28</v>
      </c>
      <c r="AO50" s="1702">
        <f t="shared" si="58"/>
        <v>50</v>
      </c>
      <c r="AP50" s="1702">
        <f t="shared" si="59"/>
        <v>0</v>
      </c>
      <c r="AR50" s="1703">
        <v>2.727272727272727</v>
      </c>
      <c r="AS50" s="1702">
        <f t="shared" si="60"/>
        <v>47</v>
      </c>
      <c r="AT50" s="1703">
        <v>0</v>
      </c>
      <c r="AU50" s="1702">
        <f t="shared" si="61"/>
        <v>1</v>
      </c>
      <c r="AV50" s="1702">
        <f t="shared" si="62"/>
        <v>-46</v>
      </c>
      <c r="AX50" s="1703">
        <v>40.816326530612244</v>
      </c>
      <c r="AY50" s="1702">
        <f t="shared" si="63"/>
        <v>17</v>
      </c>
      <c r="AZ50" s="1704">
        <v>34.69387755102041</v>
      </c>
      <c r="BA50" s="1702">
        <f t="shared" si="64"/>
        <v>16</v>
      </c>
      <c r="BB50" s="1702">
        <f t="shared" si="65"/>
        <v>-1</v>
      </c>
      <c r="BD50" s="1703">
        <v>39.705882352941174</v>
      </c>
      <c r="BE50" s="1702">
        <f t="shared" si="66"/>
        <v>48</v>
      </c>
      <c r="BF50" s="1703">
        <v>36.851211072664356</v>
      </c>
      <c r="BG50" s="1702">
        <f t="shared" si="67"/>
        <v>46</v>
      </c>
      <c r="BH50" s="1702">
        <f t="shared" si="68"/>
        <v>-2</v>
      </c>
      <c r="BJ50" s="1703">
        <v>32.432432432432435</v>
      </c>
      <c r="BK50" s="1702">
        <f t="shared" si="69"/>
        <v>47</v>
      </c>
      <c r="BL50" s="1703">
        <v>32.432432432432435</v>
      </c>
      <c r="BM50" s="1702">
        <f t="shared" si="70"/>
        <v>47</v>
      </c>
      <c r="BN50" s="1702">
        <f t="shared" si="71"/>
        <v>0</v>
      </c>
      <c r="BP50" s="1703">
        <v>1.5693571818789072</v>
      </c>
      <c r="BQ50" s="1702">
        <f t="shared" si="72"/>
        <v>30</v>
      </c>
      <c r="BR50" s="1703">
        <v>1.3884756520876724</v>
      </c>
      <c r="BS50" s="1702">
        <f t="shared" si="73"/>
        <v>22</v>
      </c>
      <c r="BT50" s="1702">
        <f t="shared" si="74"/>
        <v>-8</v>
      </c>
      <c r="BV50" s="1703">
        <v>2.463793074463146</v>
      </c>
      <c r="BW50" s="1705">
        <f t="shared" si="75"/>
        <v>47</v>
      </c>
      <c r="BX50" s="1703">
        <v>2.403131758763538</v>
      </c>
      <c r="BY50" s="1702">
        <f t="shared" si="76"/>
        <v>46</v>
      </c>
      <c r="BZ50" s="1702">
        <f t="shared" si="77"/>
        <v>-1</v>
      </c>
    </row>
    <row r="51" spans="1:78" s="1702" customFormat="1" ht="12.75">
      <c r="A51" s="1697" t="s">
        <v>91</v>
      </c>
      <c r="B51" s="1698">
        <v>551553.4420289855</v>
      </c>
      <c r="C51" s="1699">
        <f t="shared" si="42"/>
        <v>46</v>
      </c>
      <c r="D51" s="1700">
        <v>365624.3194192377</v>
      </c>
      <c r="E51" s="1699">
        <f t="shared" si="43"/>
        <v>44</v>
      </c>
      <c r="F51" s="1701">
        <f t="shared" si="44"/>
        <v>-2</v>
      </c>
      <c r="G51" s="1701"/>
      <c r="H51" s="1698">
        <v>219238.22463768115</v>
      </c>
      <c r="I51" s="1699">
        <f t="shared" si="45"/>
        <v>47</v>
      </c>
      <c r="J51" s="1700">
        <v>167735.02722323049</v>
      </c>
      <c r="K51" s="1699">
        <f t="shared" si="46"/>
        <v>45</v>
      </c>
      <c r="L51" s="1701">
        <f t="shared" si="47"/>
        <v>-2</v>
      </c>
      <c r="N51" s="1700">
        <v>85417.57246376811</v>
      </c>
      <c r="O51" s="1699">
        <f t="shared" si="48"/>
        <v>48</v>
      </c>
      <c r="P51" s="1700">
        <v>74506.35208711434</v>
      </c>
      <c r="Q51" s="1702">
        <f t="shared" si="49"/>
        <v>48</v>
      </c>
      <c r="R51" s="1701">
        <f t="shared" si="50"/>
        <v>0</v>
      </c>
      <c r="T51" s="1699">
        <v>21794.384057971016</v>
      </c>
      <c r="U51" s="1702">
        <f t="shared" si="51"/>
        <v>44</v>
      </c>
      <c r="V51" s="1700">
        <v>24480.943738656988</v>
      </c>
      <c r="W51" s="1702">
        <f t="shared" si="52"/>
        <v>44</v>
      </c>
      <c r="X51" s="1702">
        <f t="shared" si="53"/>
        <v>0</v>
      </c>
      <c r="Z51" s="1699">
        <v>426508.152173913</v>
      </c>
      <c r="AA51" s="1702">
        <f t="shared" si="54"/>
        <v>46</v>
      </c>
      <c r="AB51" s="1699">
        <v>361106.17059891106</v>
      </c>
      <c r="AC51" s="1702">
        <f t="shared" si="55"/>
        <v>45</v>
      </c>
      <c r="AD51" s="1702">
        <f t="shared" si="56"/>
        <v>-1</v>
      </c>
      <c r="AF51" s="1703">
        <v>0</v>
      </c>
      <c r="AG51" s="1702">
        <f t="shared" si="39"/>
        <v>1</v>
      </c>
      <c r="AH51" s="1703">
        <v>0</v>
      </c>
      <c r="AI51" s="1702">
        <f t="shared" si="40"/>
        <v>1</v>
      </c>
      <c r="AJ51" s="1702">
        <f t="shared" si="41"/>
        <v>0</v>
      </c>
      <c r="AL51" s="1703">
        <v>0</v>
      </c>
      <c r="AM51" s="1702">
        <f t="shared" si="57"/>
        <v>1</v>
      </c>
      <c r="AN51" s="1703">
        <v>0</v>
      </c>
      <c r="AO51" s="1702">
        <f t="shared" si="58"/>
        <v>1</v>
      </c>
      <c r="AP51" s="1702">
        <f t="shared" si="59"/>
        <v>0</v>
      </c>
      <c r="AR51" s="1703">
        <v>10.204081632653061</v>
      </c>
      <c r="AS51" s="1702">
        <f t="shared" si="60"/>
        <v>49</v>
      </c>
      <c r="AT51" s="1703">
        <v>10.416666666666668</v>
      </c>
      <c r="AU51" s="1702">
        <f t="shared" si="61"/>
        <v>49</v>
      </c>
      <c r="AV51" s="1702">
        <f t="shared" si="62"/>
        <v>0</v>
      </c>
      <c r="AX51" s="1703">
        <v>62</v>
      </c>
      <c r="AY51" s="1702">
        <f t="shared" si="63"/>
        <v>42</v>
      </c>
      <c r="AZ51" s="1704">
        <v>62</v>
      </c>
      <c r="BA51" s="1702">
        <f t="shared" si="64"/>
        <v>43</v>
      </c>
      <c r="BB51" s="1702">
        <f t="shared" si="65"/>
        <v>1</v>
      </c>
      <c r="BD51" s="1703">
        <v>53.42820181112549</v>
      </c>
      <c r="BE51" s="1702">
        <f t="shared" si="66"/>
        <v>50</v>
      </c>
      <c r="BF51" s="1703">
        <v>53.010471204188484</v>
      </c>
      <c r="BG51" s="1702">
        <f t="shared" si="67"/>
        <v>50</v>
      </c>
      <c r="BH51" s="1702">
        <f t="shared" si="68"/>
        <v>0</v>
      </c>
      <c r="BJ51" s="1703">
        <v>2.083333333333333</v>
      </c>
      <c r="BK51" s="1702">
        <f t="shared" si="69"/>
        <v>15</v>
      </c>
      <c r="BL51" s="1703">
        <v>4.166666666666666</v>
      </c>
      <c r="BM51" s="1702">
        <f t="shared" si="70"/>
        <v>20</v>
      </c>
      <c r="BN51" s="1702">
        <f t="shared" si="71"/>
        <v>5</v>
      </c>
      <c r="BP51" s="1703">
        <v>0.9755325081289958</v>
      </c>
      <c r="BQ51" s="1702">
        <f t="shared" si="72"/>
        <v>5</v>
      </c>
      <c r="BR51" s="1703">
        <v>1.0481927710843373</v>
      </c>
      <c r="BS51" s="1702">
        <f t="shared" si="73"/>
        <v>7</v>
      </c>
      <c r="BT51" s="1702">
        <f t="shared" si="74"/>
        <v>2</v>
      </c>
      <c r="BV51" s="1703">
        <v>2.803766918366687</v>
      </c>
      <c r="BW51" s="1705">
        <f t="shared" si="75"/>
        <v>48</v>
      </c>
      <c r="BX51" s="1703">
        <v>2.559956397180439</v>
      </c>
      <c r="BY51" s="1702">
        <f t="shared" si="76"/>
        <v>47</v>
      </c>
      <c r="BZ51" s="1702">
        <f t="shared" si="77"/>
        <v>-1</v>
      </c>
    </row>
    <row r="52" spans="1:78" s="1702" customFormat="1" ht="12.75">
      <c r="A52" s="1697" t="s">
        <v>53</v>
      </c>
      <c r="B52" s="1698">
        <v>100042.41765071473</v>
      </c>
      <c r="C52" s="1699">
        <f t="shared" si="42"/>
        <v>18</v>
      </c>
      <c r="D52" s="1700">
        <v>93028.03738317757</v>
      </c>
      <c r="E52" s="1699">
        <f t="shared" si="43"/>
        <v>21</v>
      </c>
      <c r="F52" s="1701">
        <f t="shared" si="44"/>
        <v>3</v>
      </c>
      <c r="G52" s="1701"/>
      <c r="H52" s="1698">
        <v>53318.0546923555</v>
      </c>
      <c r="I52" s="1699">
        <f t="shared" si="45"/>
        <v>20</v>
      </c>
      <c r="J52" s="1700">
        <v>58974.766355140186</v>
      </c>
      <c r="K52" s="1699">
        <f t="shared" si="46"/>
        <v>23</v>
      </c>
      <c r="L52" s="1701">
        <f t="shared" si="47"/>
        <v>3</v>
      </c>
      <c r="M52" s="1699"/>
      <c r="N52" s="1700">
        <v>31282.007458048476</v>
      </c>
      <c r="O52" s="1699">
        <f t="shared" si="48"/>
        <v>39</v>
      </c>
      <c r="P52" s="1700">
        <v>25511.526479750777</v>
      </c>
      <c r="Q52" s="1702">
        <f t="shared" si="49"/>
        <v>34</v>
      </c>
      <c r="R52" s="1701">
        <f t="shared" si="50"/>
        <v>-5</v>
      </c>
      <c r="T52" s="1699">
        <v>7878.029832193909</v>
      </c>
      <c r="U52" s="1702">
        <f t="shared" si="51"/>
        <v>25</v>
      </c>
      <c r="V52" s="1700">
        <v>7172.118380062306</v>
      </c>
      <c r="W52" s="1702">
        <f t="shared" si="52"/>
        <v>25</v>
      </c>
      <c r="X52" s="1702">
        <f t="shared" si="53"/>
        <v>0</v>
      </c>
      <c r="Z52" s="1699">
        <v>101225.45059042884</v>
      </c>
      <c r="AA52" s="1702">
        <f t="shared" si="54"/>
        <v>21</v>
      </c>
      <c r="AB52" s="1699">
        <v>99818.69158878505</v>
      </c>
      <c r="AC52" s="1702">
        <f t="shared" si="55"/>
        <v>24</v>
      </c>
      <c r="AD52" s="1702">
        <f t="shared" si="56"/>
        <v>3</v>
      </c>
      <c r="AF52" s="1703">
        <v>8.983218163869694</v>
      </c>
      <c r="AG52" s="1702">
        <f t="shared" si="39"/>
        <v>46</v>
      </c>
      <c r="AH52" s="1703">
        <v>4.240631163708087</v>
      </c>
      <c r="AI52" s="1702">
        <f t="shared" si="40"/>
        <v>45</v>
      </c>
      <c r="AJ52" s="1702">
        <f t="shared" si="41"/>
        <v>-1</v>
      </c>
      <c r="AL52" s="1703">
        <v>0</v>
      </c>
      <c r="AM52" s="1702">
        <f t="shared" si="57"/>
        <v>1</v>
      </c>
      <c r="AN52" s="1702">
        <v>0</v>
      </c>
      <c r="AO52" s="1702">
        <f t="shared" si="58"/>
        <v>1</v>
      </c>
      <c r="AP52" s="1702">
        <f t="shared" si="59"/>
        <v>0</v>
      </c>
      <c r="AR52" s="1703">
        <v>16.589861751152075</v>
      </c>
      <c r="AS52" s="1702">
        <f t="shared" si="60"/>
        <v>50</v>
      </c>
      <c r="AT52" s="1703">
        <v>25.34562211981567</v>
      </c>
      <c r="AU52" s="1702">
        <f t="shared" si="61"/>
        <v>50</v>
      </c>
      <c r="AV52" s="1702">
        <f t="shared" si="62"/>
        <v>0</v>
      </c>
      <c r="AX52" s="1703">
        <v>7.246376811594203</v>
      </c>
      <c r="AY52" s="1702">
        <f t="shared" si="63"/>
        <v>8</v>
      </c>
      <c r="AZ52" s="1704">
        <v>8.695652173913043</v>
      </c>
      <c r="BA52" s="1702">
        <f t="shared" si="64"/>
        <v>8</v>
      </c>
      <c r="BB52" s="1702">
        <f t="shared" si="65"/>
        <v>0</v>
      </c>
      <c r="BD52" s="1703">
        <v>22.34359483614697</v>
      </c>
      <c r="BE52" s="1702">
        <f t="shared" si="66"/>
        <v>21</v>
      </c>
      <c r="BF52" s="1703">
        <v>22.8377065111759</v>
      </c>
      <c r="BG52" s="1702">
        <f t="shared" si="67"/>
        <v>22</v>
      </c>
      <c r="BH52" s="1702">
        <f t="shared" si="68"/>
        <v>1</v>
      </c>
      <c r="BJ52" s="1703">
        <v>6.823821339950372</v>
      </c>
      <c r="BK52" s="1702">
        <f t="shared" si="69"/>
        <v>26</v>
      </c>
      <c r="BL52" s="1703">
        <v>3.469640644361834</v>
      </c>
      <c r="BM52" s="1702">
        <f t="shared" si="70"/>
        <v>17</v>
      </c>
      <c r="BN52" s="1702">
        <f t="shared" si="71"/>
        <v>-9</v>
      </c>
      <c r="BP52" s="1703">
        <v>1.4943348903172948</v>
      </c>
      <c r="BQ52" s="1702">
        <f t="shared" si="72"/>
        <v>27</v>
      </c>
      <c r="BR52" s="1703">
        <v>1.4299900695134062</v>
      </c>
      <c r="BS52" s="1702">
        <f t="shared" si="73"/>
        <v>24</v>
      </c>
      <c r="BT52" s="1702">
        <f t="shared" si="74"/>
        <v>-3</v>
      </c>
      <c r="BV52" s="1703">
        <v>2.888051885301886</v>
      </c>
      <c r="BW52" s="1705">
        <f t="shared" si="75"/>
        <v>49</v>
      </c>
      <c r="BX52" s="1703">
        <v>3.3489479172258956</v>
      </c>
      <c r="BY52" s="1702">
        <f t="shared" si="76"/>
        <v>49</v>
      </c>
      <c r="BZ52" s="1702">
        <f t="shared" si="77"/>
        <v>0</v>
      </c>
    </row>
    <row r="53" spans="1:78" s="1702" customFormat="1" ht="12.75">
      <c r="A53" s="1697" t="s">
        <v>83</v>
      </c>
      <c r="B53" s="1698">
        <v>2209394.3661971833</v>
      </c>
      <c r="C53" s="1699">
        <f t="shared" si="42"/>
        <v>50</v>
      </c>
      <c r="D53" s="1700">
        <v>2370630.41982106</v>
      </c>
      <c r="E53" s="1699">
        <f t="shared" si="43"/>
        <v>50</v>
      </c>
      <c r="F53" s="1701">
        <f t="shared" si="44"/>
        <v>0</v>
      </c>
      <c r="G53" s="1701"/>
      <c r="H53" s="1698">
        <v>589361.3878392305</v>
      </c>
      <c r="I53" s="1699">
        <f t="shared" si="45"/>
        <v>50</v>
      </c>
      <c r="J53" s="1700">
        <v>599979.353062629</v>
      </c>
      <c r="K53" s="1699">
        <f t="shared" si="46"/>
        <v>50</v>
      </c>
      <c r="L53" s="1701">
        <f t="shared" si="47"/>
        <v>0</v>
      </c>
      <c r="N53" s="1700">
        <v>145186.19031260736</v>
      </c>
      <c r="O53" s="1699">
        <f t="shared" si="48"/>
        <v>50</v>
      </c>
      <c r="P53" s="1700">
        <v>153845.49208534067</v>
      </c>
      <c r="Q53" s="1702">
        <f t="shared" si="49"/>
        <v>50</v>
      </c>
      <c r="R53" s="1701">
        <f t="shared" si="50"/>
        <v>0</v>
      </c>
      <c r="T53" s="1699">
        <v>71720.02748196496</v>
      </c>
      <c r="U53" s="1702">
        <f t="shared" si="51"/>
        <v>50</v>
      </c>
      <c r="V53" s="1700">
        <v>68351.68616655197</v>
      </c>
      <c r="W53" s="1702">
        <f t="shared" si="52"/>
        <v>50</v>
      </c>
      <c r="X53" s="1702">
        <f t="shared" si="53"/>
        <v>0</v>
      </c>
      <c r="Z53" s="1699">
        <v>1839187.9079354175</v>
      </c>
      <c r="AA53" s="1702">
        <f t="shared" si="54"/>
        <v>50</v>
      </c>
      <c r="AB53" s="1700">
        <v>2360449.759119064</v>
      </c>
      <c r="AC53" s="1702">
        <f t="shared" si="55"/>
        <v>50</v>
      </c>
      <c r="AD53" s="1702">
        <f t="shared" si="56"/>
        <v>0</v>
      </c>
      <c r="AF53" s="1703">
        <v>9.090909090909092</v>
      </c>
      <c r="AG53" s="1702">
        <f t="shared" si="39"/>
        <v>47</v>
      </c>
      <c r="AH53" s="1703">
        <v>9.375</v>
      </c>
      <c r="AI53" s="1702">
        <f t="shared" si="40"/>
        <v>47</v>
      </c>
      <c r="AJ53" s="1702">
        <f t="shared" si="41"/>
        <v>0</v>
      </c>
      <c r="AL53" s="1703">
        <v>17.451523545706372</v>
      </c>
      <c r="AM53" s="1702">
        <f t="shared" si="57"/>
        <v>49</v>
      </c>
      <c r="AN53" s="1703">
        <v>12.777777777777777</v>
      </c>
      <c r="AO53" s="1702">
        <f t="shared" si="58"/>
        <v>43</v>
      </c>
      <c r="AP53" s="1702">
        <f t="shared" si="59"/>
        <v>-6</v>
      </c>
      <c r="AR53" s="1703">
        <v>1.2195121951219512</v>
      </c>
      <c r="AS53" s="1702">
        <f t="shared" si="60"/>
        <v>36</v>
      </c>
      <c r="AT53" s="1703">
        <v>0.8097165991902834</v>
      </c>
      <c r="AU53" s="1702">
        <f t="shared" si="61"/>
        <v>36</v>
      </c>
      <c r="AV53" s="1702">
        <f t="shared" si="62"/>
        <v>0</v>
      </c>
      <c r="AX53" s="1703">
        <v>68.93732970027247</v>
      </c>
      <c r="AY53" s="1702">
        <f t="shared" si="63"/>
        <v>45</v>
      </c>
      <c r="AZ53" s="1704">
        <v>73.35164835164835</v>
      </c>
      <c r="BA53" s="1702">
        <f t="shared" si="64"/>
        <v>48</v>
      </c>
      <c r="BB53" s="1702">
        <f t="shared" si="65"/>
        <v>3</v>
      </c>
      <c r="BD53" s="1703">
        <v>27.468944099378884</v>
      </c>
      <c r="BE53" s="1702">
        <f t="shared" si="66"/>
        <v>35</v>
      </c>
      <c r="BF53" s="1703">
        <v>27.905163001091875</v>
      </c>
      <c r="BG53" s="1702">
        <f t="shared" si="67"/>
        <v>35</v>
      </c>
      <c r="BH53" s="1702">
        <f t="shared" si="68"/>
        <v>0</v>
      </c>
      <c r="BJ53" s="1703">
        <v>0</v>
      </c>
      <c r="BK53" s="1702">
        <f t="shared" si="69"/>
        <v>1</v>
      </c>
      <c r="BL53" s="1703">
        <v>0</v>
      </c>
      <c r="BM53" s="1702">
        <f t="shared" si="70"/>
        <v>1</v>
      </c>
      <c r="BN53" s="1702">
        <f t="shared" si="71"/>
        <v>0</v>
      </c>
      <c r="BP53" s="1703">
        <v>1.0418648519587936</v>
      </c>
      <c r="BQ53" s="1702">
        <f t="shared" si="72"/>
        <v>7</v>
      </c>
      <c r="BR53" s="1703">
        <v>1.013289261572224</v>
      </c>
      <c r="BS53" s="1702">
        <f t="shared" si="73"/>
        <v>5</v>
      </c>
      <c r="BT53" s="1702">
        <f t="shared" si="74"/>
        <v>-2</v>
      </c>
      <c r="BV53" s="1703">
        <v>4.113424535252662</v>
      </c>
      <c r="BW53" s="1705">
        <f t="shared" si="75"/>
        <v>50</v>
      </c>
      <c r="BX53" s="1703">
        <v>4.461663045941013</v>
      </c>
      <c r="BY53" s="1702">
        <f t="shared" si="76"/>
        <v>50</v>
      </c>
      <c r="BZ53" s="1702">
        <f t="shared" si="77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0"/>
  <sheetViews>
    <sheetView workbookViewId="0" topLeftCell="A1">
      <selection activeCell="N44" sqref="N44"/>
    </sheetView>
  </sheetViews>
  <sheetFormatPr defaultColWidth="9.140625" defaultRowHeight="9.75" customHeight="1"/>
  <cols>
    <col min="1" max="1" width="34.00390625" style="200" bestFit="1" customWidth="1"/>
    <col min="2" max="2" width="6.8515625" style="200" bestFit="1" customWidth="1"/>
    <col min="3" max="3" width="8.7109375" style="200" customWidth="1"/>
    <col min="4" max="5" width="6.8515625" style="200" bestFit="1" customWidth="1"/>
    <col min="6" max="6" width="6.8515625" style="171" bestFit="1" customWidth="1"/>
    <col min="7" max="8" width="6.8515625" style="200" bestFit="1" customWidth="1"/>
    <col min="9" max="9" width="6.8515625" style="171" bestFit="1" customWidth="1"/>
    <col min="10" max="10" width="6.8515625" style="171" customWidth="1"/>
    <col min="11" max="11" width="6.8515625" style="1122" customWidth="1"/>
    <col min="12" max="13" width="7.140625" style="253" bestFit="1" customWidth="1"/>
    <col min="14" max="14" width="39.421875" style="200" customWidth="1"/>
    <col min="15" max="20" width="9.140625" style="200" customWidth="1"/>
    <col min="21" max="21" width="24.57421875" style="200" customWidth="1"/>
    <col min="22" max="16384" width="9.140625" style="200" customWidth="1"/>
  </cols>
  <sheetData>
    <row r="1" spans="1:13" s="171" customFormat="1" ht="9.75" customHeight="1">
      <c r="A1" s="1724" t="s">
        <v>311</v>
      </c>
      <c r="B1" s="1725"/>
      <c r="C1" s="1725"/>
      <c r="D1" s="1725"/>
      <c r="E1" s="1725"/>
      <c r="F1" s="1725"/>
      <c r="G1" s="1725"/>
      <c r="H1" s="1725"/>
      <c r="I1" s="1725"/>
      <c r="J1" s="1725"/>
      <c r="K1" s="1725"/>
      <c r="L1" s="1725"/>
      <c r="M1" s="1726"/>
    </row>
    <row r="2" spans="1:22" s="171" customFormat="1" ht="9.75" customHeight="1">
      <c r="A2" s="172"/>
      <c r="B2" s="173" t="s">
        <v>181</v>
      </c>
      <c r="C2" s="174"/>
      <c r="D2" s="175" t="s">
        <v>182</v>
      </c>
      <c r="E2" s="176"/>
      <c r="F2" s="173" t="s">
        <v>183</v>
      </c>
      <c r="G2" s="177"/>
      <c r="H2" s="177"/>
      <c r="I2" s="174"/>
      <c r="J2" s="174"/>
      <c r="K2" s="178" t="s">
        <v>280</v>
      </c>
      <c r="L2" s="179"/>
      <c r="M2" s="180"/>
      <c r="N2" s="172"/>
      <c r="O2" s="171" t="s">
        <v>312</v>
      </c>
      <c r="V2" s="171" t="s">
        <v>365</v>
      </c>
    </row>
    <row r="3" spans="1:27" s="189" customFormat="1" ht="9.75" customHeight="1" thickBot="1">
      <c r="A3" s="181"/>
      <c r="B3" s="182">
        <v>1984</v>
      </c>
      <c r="C3" s="183">
        <v>1990</v>
      </c>
      <c r="D3" s="184">
        <v>1991</v>
      </c>
      <c r="E3" s="185">
        <v>1997</v>
      </c>
      <c r="F3" s="182">
        <v>1998</v>
      </c>
      <c r="G3" s="187">
        <v>2000</v>
      </c>
      <c r="H3" s="187">
        <v>2002</v>
      </c>
      <c r="I3" s="183">
        <v>2004</v>
      </c>
      <c r="J3" s="183">
        <v>2005</v>
      </c>
      <c r="K3" s="188">
        <v>2006</v>
      </c>
      <c r="L3" s="1727" t="s">
        <v>184</v>
      </c>
      <c r="M3" s="1728"/>
      <c r="N3" s="181"/>
      <c r="O3" s="186">
        <v>1998</v>
      </c>
      <c r="P3" s="187">
        <v>2000</v>
      </c>
      <c r="Q3" s="187">
        <v>2002</v>
      </c>
      <c r="R3" s="183">
        <v>2004</v>
      </c>
      <c r="S3" s="183">
        <v>2005</v>
      </c>
      <c r="T3" s="188">
        <v>2006</v>
      </c>
      <c r="V3" s="1706">
        <v>1998</v>
      </c>
      <c r="W3" s="1706">
        <v>2000</v>
      </c>
      <c r="X3" s="1706">
        <v>2002</v>
      </c>
      <c r="Y3" s="1706">
        <v>2004</v>
      </c>
      <c r="Z3" s="1706">
        <v>2005</v>
      </c>
      <c r="AA3" s="1706">
        <v>2006</v>
      </c>
    </row>
    <row r="4" spans="1:27" ht="9.75" customHeight="1">
      <c r="A4" s="190"/>
      <c r="B4" s="191"/>
      <c r="C4" s="192"/>
      <c r="D4" s="193"/>
      <c r="E4" s="194"/>
      <c r="F4" s="1144"/>
      <c r="G4" s="195"/>
      <c r="H4" s="195"/>
      <c r="I4" s="196"/>
      <c r="J4" s="196"/>
      <c r="K4" s="197"/>
      <c r="L4" s="198" t="s">
        <v>273</v>
      </c>
      <c r="M4" s="199" t="s">
        <v>230</v>
      </c>
      <c r="N4" s="206" t="s">
        <v>317</v>
      </c>
      <c r="O4" s="1131">
        <f aca="true" t="shared" si="0" ref="O4:T4">F20/$F20</f>
        <v>1</v>
      </c>
      <c r="P4" s="1131">
        <f t="shared" si="0"/>
        <v>1.1271343914357181</v>
      </c>
      <c r="Q4" s="1131">
        <f t="shared" si="0"/>
        <v>1.3153575792950636</v>
      </c>
      <c r="R4" s="1131">
        <f t="shared" si="0"/>
        <v>1.3248723109909286</v>
      </c>
      <c r="S4" s="1131">
        <f t="shared" si="0"/>
        <v>1.4903313055810032</v>
      </c>
      <c r="T4" s="1131">
        <f t="shared" si="0"/>
        <v>1.4974344346799777</v>
      </c>
      <c r="U4" s="206" t="s">
        <v>317</v>
      </c>
      <c r="V4" s="1131">
        <f aca="true" t="shared" si="1" ref="V4:AA4">$F20/F20</f>
        <v>1</v>
      </c>
      <c r="W4" s="1131">
        <f t="shared" si="1"/>
        <v>0.887205649653031</v>
      </c>
      <c r="X4" s="1131">
        <f t="shared" si="1"/>
        <v>0.7602495441094639</v>
      </c>
      <c r="Y4" s="1131">
        <f t="shared" si="1"/>
        <v>0.7547897195104464</v>
      </c>
      <c r="Z4" s="1131">
        <f t="shared" si="1"/>
        <v>0.6709917427455176</v>
      </c>
      <c r="AA4" s="1131">
        <f t="shared" si="1"/>
        <v>0.6678088715207846</v>
      </c>
    </row>
    <row r="5" spans="1:27" ht="9.75" customHeight="1">
      <c r="A5" s="172" t="s">
        <v>185</v>
      </c>
      <c r="B5" s="201"/>
      <c r="C5" s="202"/>
      <c r="D5" s="203"/>
      <c r="E5" s="204"/>
      <c r="F5" s="173"/>
      <c r="G5" s="205"/>
      <c r="H5" s="205"/>
      <c r="I5" s="174"/>
      <c r="J5" s="174"/>
      <c r="K5" s="178"/>
      <c r="L5" s="179"/>
      <c r="M5" s="180"/>
      <c r="N5" s="214" t="s">
        <v>313</v>
      </c>
      <c r="O5" s="1131">
        <f aca="true" t="shared" si="2" ref="O5:T5">F24/$F24</f>
        <v>1</v>
      </c>
      <c r="P5" s="1131">
        <f t="shared" si="2"/>
        <v>0.6582812680115274</v>
      </c>
      <c r="Q5" s="1131">
        <f t="shared" si="2"/>
        <v>0.6521291066282422</v>
      </c>
      <c r="R5" s="1131">
        <f t="shared" si="2"/>
        <v>0.6213682997118156</v>
      </c>
      <c r="S5" s="1131">
        <f t="shared" si="2"/>
        <v>0.529085878962536</v>
      </c>
      <c r="T5" s="1131">
        <f t="shared" si="2"/>
        <v>0.609063976945245</v>
      </c>
      <c r="U5" s="214" t="s">
        <v>313</v>
      </c>
      <c r="V5" s="1131">
        <f aca="true" t="shared" si="3" ref="V5:AA5">$F24/F24</f>
        <v>1</v>
      </c>
      <c r="W5" s="1131">
        <f t="shared" si="3"/>
        <v>1.5191074827644777</v>
      </c>
      <c r="X5" s="1131">
        <f t="shared" si="3"/>
        <v>1.5334386854320672</v>
      </c>
      <c r="Y5" s="1131">
        <f t="shared" si="3"/>
        <v>1.6093514916415754</v>
      </c>
      <c r="Z5" s="1131">
        <f t="shared" si="3"/>
        <v>1.8900523332069668</v>
      </c>
      <c r="AA5" s="1131">
        <f t="shared" si="3"/>
        <v>1.64186364298787</v>
      </c>
    </row>
    <row r="6" spans="1:27" s="213" customFormat="1" ht="9.75" customHeight="1">
      <c r="A6" s="206" t="s">
        <v>186</v>
      </c>
      <c r="B6" s="207">
        <v>787615</v>
      </c>
      <c r="C6" s="208">
        <v>797241</v>
      </c>
      <c r="D6" s="209">
        <v>797407</v>
      </c>
      <c r="E6" s="210">
        <v>803612</v>
      </c>
      <c r="F6" s="1145">
        <v>812987</v>
      </c>
      <c r="G6" s="211">
        <v>809767</v>
      </c>
      <c r="H6" s="211">
        <v>810298</v>
      </c>
      <c r="I6" s="208">
        <v>810707</v>
      </c>
      <c r="J6" s="208">
        <v>812871</v>
      </c>
      <c r="K6" s="212">
        <v>814770</v>
      </c>
      <c r="L6" s="179">
        <f>(K6-F6)*100/F6</f>
        <v>0.2193146999890527</v>
      </c>
      <c r="M6" s="180">
        <f>(K6-B6)*100/B6</f>
        <v>3.447750487230436</v>
      </c>
      <c r="N6" s="214" t="s">
        <v>314</v>
      </c>
      <c r="O6" s="1131">
        <f aca="true" t="shared" si="4" ref="O6:T6">F27/$F27</f>
        <v>1</v>
      </c>
      <c r="P6" s="1131">
        <f t="shared" si="4"/>
        <v>0.5545603511338698</v>
      </c>
      <c r="Q6" s="1131">
        <f t="shared" si="4"/>
        <v>0.4562838332114118</v>
      </c>
      <c r="R6" s="1131">
        <f t="shared" si="4"/>
        <v>0.6598566203365032</v>
      </c>
      <c r="S6" s="1131">
        <f t="shared" si="4"/>
        <v>0.5966788588149231</v>
      </c>
      <c r="T6" s="1131">
        <f t="shared" si="4"/>
        <v>0.533501097293343</v>
      </c>
      <c r="U6" s="214" t="s">
        <v>314</v>
      </c>
      <c r="V6" s="1131">
        <f aca="true" t="shared" si="5" ref="V6:AA6">$F27/F27</f>
        <v>1</v>
      </c>
      <c r="W6" s="1131">
        <f t="shared" si="5"/>
        <v>1.8032302488906242</v>
      </c>
      <c r="X6" s="1131">
        <f t="shared" si="5"/>
        <v>2.1916183024978357</v>
      </c>
      <c r="Y6" s="1131">
        <f t="shared" si="5"/>
        <v>1.515480741088929</v>
      </c>
      <c r="Z6" s="1131">
        <f t="shared" si="5"/>
        <v>1.6759434077924626</v>
      </c>
      <c r="AA6" s="1131">
        <f t="shared" si="5"/>
        <v>1.8744103902942018</v>
      </c>
    </row>
    <row r="7" spans="1:27" ht="9.75" customHeight="1">
      <c r="A7" s="214" t="s">
        <v>187</v>
      </c>
      <c r="B7" s="201"/>
      <c r="C7" s="202"/>
      <c r="D7" s="203"/>
      <c r="E7" s="204">
        <v>767689</v>
      </c>
      <c r="F7" s="173">
        <v>769477</v>
      </c>
      <c r="G7" s="205">
        <v>770622</v>
      </c>
      <c r="H7" s="205">
        <v>771862</v>
      </c>
      <c r="I7" s="202">
        <v>773295</v>
      </c>
      <c r="J7" s="202">
        <v>775860</v>
      </c>
      <c r="K7" s="215">
        <v>777682</v>
      </c>
      <c r="L7" s="179">
        <f>(K7-F7)*100/F7</f>
        <v>1.0663086745932626</v>
      </c>
      <c r="M7" s="180"/>
      <c r="N7" s="214" t="s">
        <v>315</v>
      </c>
      <c r="O7" s="1131">
        <f aca="true" t="shared" si="6" ref="O7:T7">F30/$F30</f>
        <v>1</v>
      </c>
      <c r="P7" s="1131">
        <f t="shared" si="6"/>
        <v>0.744512969588551</v>
      </c>
      <c r="Q7" s="1131">
        <f t="shared" si="6"/>
        <v>0.8814481216457961</v>
      </c>
      <c r="R7" s="1131">
        <f t="shared" si="6"/>
        <v>0.8204601967799643</v>
      </c>
      <c r="S7" s="1131">
        <f t="shared" si="6"/>
        <v>0.6869771914132379</v>
      </c>
      <c r="T7" s="1131">
        <f t="shared" si="6"/>
        <v>0.5926185152057246</v>
      </c>
      <c r="U7" s="214" t="s">
        <v>315</v>
      </c>
      <c r="V7" s="1131">
        <f aca="true" t="shared" si="7" ref="V7:AA7">$F30/F30</f>
        <v>1</v>
      </c>
      <c r="W7" s="1131">
        <f t="shared" si="7"/>
        <v>1.3431599459612393</v>
      </c>
      <c r="X7" s="1131">
        <f t="shared" si="7"/>
        <v>1.1344967167583835</v>
      </c>
      <c r="Y7" s="1131">
        <f t="shared" si="7"/>
        <v>1.2188281697572536</v>
      </c>
      <c r="Z7" s="1131">
        <f t="shared" si="7"/>
        <v>1.4556524037469378</v>
      </c>
      <c r="AA7" s="1131">
        <f t="shared" si="7"/>
        <v>1.6874261845377123</v>
      </c>
    </row>
    <row r="8" spans="1:27" ht="9.75" customHeight="1">
      <c r="A8" s="214"/>
      <c r="B8" s="201"/>
      <c r="C8" s="202"/>
      <c r="D8" s="203"/>
      <c r="E8" s="204"/>
      <c r="F8" s="1146"/>
      <c r="G8" s="205"/>
      <c r="H8" s="205"/>
      <c r="I8" s="202"/>
      <c r="J8" s="202"/>
      <c r="K8" s="215"/>
      <c r="L8" s="179"/>
      <c r="M8" s="180"/>
      <c r="N8" s="214" t="s">
        <v>318</v>
      </c>
      <c r="O8" s="1131">
        <f aca="true" t="shared" si="8" ref="O8:T8">F32/$F32</f>
        <v>1</v>
      </c>
      <c r="P8" s="1131">
        <f t="shared" si="8"/>
        <v>0.8736441760423562</v>
      </c>
      <c r="Q8" s="1131">
        <f t="shared" si="8"/>
        <v>1.1486037061548644</v>
      </c>
      <c r="R8" s="1131">
        <f t="shared" si="8"/>
        <v>1.1233500992720054</v>
      </c>
      <c r="S8" s="1131">
        <f t="shared" si="8"/>
        <v>1.1287926869622769</v>
      </c>
      <c r="T8" s="1131">
        <f t="shared" si="8"/>
        <v>1.1041921906022503</v>
      </c>
      <c r="U8" s="214" t="s">
        <v>318</v>
      </c>
      <c r="V8" s="1131">
        <f aca="true" t="shared" si="9" ref="V8:AA8">$F32/F32</f>
        <v>1</v>
      </c>
      <c r="W8" s="1131">
        <f t="shared" si="9"/>
        <v>1.144630763213052</v>
      </c>
      <c r="X8" s="1131">
        <f t="shared" si="9"/>
        <v>0.8706222996159927</v>
      </c>
      <c r="Y8" s="1131">
        <f t="shared" si="9"/>
        <v>0.8901944288321662</v>
      </c>
      <c r="Z8" s="1131">
        <f t="shared" si="9"/>
        <v>0.885902266687363</v>
      </c>
      <c r="AA8" s="1131">
        <f t="shared" si="9"/>
        <v>0.9056394425816202</v>
      </c>
    </row>
    <row r="9" spans="1:27" s="213" customFormat="1" ht="9.75" customHeight="1">
      <c r="A9" s="206" t="s">
        <v>188</v>
      </c>
      <c r="B9" s="207">
        <v>39649</v>
      </c>
      <c r="C9" s="208">
        <v>54908</v>
      </c>
      <c r="D9" s="209">
        <v>61174</v>
      </c>
      <c r="E9" s="216">
        <v>79078.50803372773</v>
      </c>
      <c r="F9" s="1146">
        <v>83358.96143480769</v>
      </c>
      <c r="G9" s="211">
        <v>95492</v>
      </c>
      <c r="H9" s="211">
        <v>107114</v>
      </c>
      <c r="I9" s="217">
        <v>111853.5907547363</v>
      </c>
      <c r="J9" s="217">
        <v>126353.8531944183</v>
      </c>
      <c r="K9" s="218">
        <v>128537.61215435031</v>
      </c>
      <c r="L9" s="179">
        <f>(K9-F9)*100/F9</f>
        <v>54.1977130495746</v>
      </c>
      <c r="M9" s="180">
        <f>(K9-B9)*100/B9</f>
        <v>224.18878699172822</v>
      </c>
      <c r="N9" s="214" t="s">
        <v>319</v>
      </c>
      <c r="O9" s="1131">
        <f aca="true" t="shared" si="10" ref="O9:T9">F34/$F34</f>
        <v>1</v>
      </c>
      <c r="P9" s="1131">
        <f t="shared" si="10"/>
        <v>0.9505615150063672</v>
      </c>
      <c r="Q9" s="1131">
        <f t="shared" si="10"/>
        <v>0.8892571854153768</v>
      </c>
      <c r="R9" s="1131">
        <f t="shared" si="10"/>
        <v>0.8620490840800497</v>
      </c>
      <c r="S9" s="1131">
        <f t="shared" si="10"/>
        <v>0.8437955477411593</v>
      </c>
      <c r="T9" s="1131">
        <f t="shared" si="10"/>
        <v>0.8300192939004873</v>
      </c>
      <c r="U9" s="214" t="s">
        <v>319</v>
      </c>
      <c r="V9" s="1131">
        <f aca="true" t="shared" si="11" ref="V9:AA9">$F34/F34</f>
        <v>1</v>
      </c>
      <c r="W9" s="1131">
        <f t="shared" si="11"/>
        <v>1.0520097691871122</v>
      </c>
      <c r="X9" s="1131">
        <f t="shared" si="11"/>
        <v>1.1245340677600424</v>
      </c>
      <c r="Y9" s="1131">
        <f t="shared" si="11"/>
        <v>1.1600267530788773</v>
      </c>
      <c r="Z9" s="1131">
        <f t="shared" si="11"/>
        <v>1.1851212093699712</v>
      </c>
      <c r="AA9" s="1131">
        <f t="shared" si="11"/>
        <v>1.2047912709362778</v>
      </c>
    </row>
    <row r="10" spans="1:27" ht="9.75" customHeight="1">
      <c r="A10" s="214"/>
      <c r="B10" s="201"/>
      <c r="C10" s="202"/>
      <c r="D10" s="203"/>
      <c r="E10" s="204"/>
      <c r="F10" s="173"/>
      <c r="G10" s="205"/>
      <c r="H10" s="205"/>
      <c r="I10" s="202"/>
      <c r="J10" s="202"/>
      <c r="K10" s="215"/>
      <c r="L10" s="179"/>
      <c r="M10" s="180"/>
      <c r="N10" s="214" t="s">
        <v>203</v>
      </c>
      <c r="O10" s="1131">
        <f aca="true" t="shared" si="12" ref="O10:T10">F37/$F37</f>
        <v>1</v>
      </c>
      <c r="P10" s="1131">
        <f t="shared" si="12"/>
        <v>0.9626582278481012</v>
      </c>
      <c r="Q10" s="1131">
        <f t="shared" si="12"/>
        <v>0.9493670886075949</v>
      </c>
      <c r="R10" s="1131">
        <f t="shared" si="12"/>
        <v>0.9113924050632911</v>
      </c>
      <c r="S10" s="1131">
        <f t="shared" si="12"/>
        <v>0.9177215189873417</v>
      </c>
      <c r="T10" s="1131">
        <f t="shared" si="12"/>
        <v>0.899367088607595</v>
      </c>
      <c r="U10" s="214" t="s">
        <v>203</v>
      </c>
      <c r="V10" s="1131">
        <f aca="true" t="shared" si="13" ref="V10:AA10">$F37/F37</f>
        <v>1</v>
      </c>
      <c r="W10" s="1131">
        <f t="shared" si="13"/>
        <v>1.0387902695595004</v>
      </c>
      <c r="X10" s="1131">
        <f t="shared" si="13"/>
        <v>1.0533333333333335</v>
      </c>
      <c r="Y10" s="1131">
        <f t="shared" si="13"/>
        <v>1.0972222222222223</v>
      </c>
      <c r="Z10" s="1131">
        <f t="shared" si="13"/>
        <v>1.0896551724137933</v>
      </c>
      <c r="AA10" s="1131">
        <f t="shared" si="13"/>
        <v>1.1118930330752992</v>
      </c>
    </row>
    <row r="11" spans="1:27" s="213" customFormat="1" ht="9.75" customHeight="1">
      <c r="A11" s="206" t="s">
        <v>189</v>
      </c>
      <c r="B11" s="207">
        <v>20007</v>
      </c>
      <c r="C11" s="208">
        <v>30935</v>
      </c>
      <c r="D11" s="209">
        <v>32250</v>
      </c>
      <c r="E11" s="216">
        <v>41656.16740417017</v>
      </c>
      <c r="F11" s="1146">
        <v>44607.399626316284</v>
      </c>
      <c r="G11" s="211">
        <v>54422</v>
      </c>
      <c r="H11" s="211">
        <v>59860</v>
      </c>
      <c r="I11" s="217">
        <v>58884.377463127865</v>
      </c>
      <c r="J11" s="217">
        <v>61890.80186154999</v>
      </c>
      <c r="K11" s="218">
        <v>67089.43137327099</v>
      </c>
      <c r="L11" s="179">
        <f>(K11-F11)*100/F11</f>
        <v>50.3997810571575</v>
      </c>
      <c r="M11" s="180">
        <f>(K11-B11)*100/B11</f>
        <v>235.32979143935114</v>
      </c>
      <c r="N11" s="219" t="s">
        <v>316</v>
      </c>
      <c r="O11" s="1131">
        <f aca="true" t="shared" si="14" ref="O11:T11">F39/$F39</f>
        <v>1</v>
      </c>
      <c r="P11" s="1131">
        <f t="shared" si="14"/>
        <v>0.9681161869844179</v>
      </c>
      <c r="Q11" s="1131">
        <f t="shared" si="14"/>
        <v>0.9418529789184235</v>
      </c>
      <c r="R11" s="1131">
        <f t="shared" si="14"/>
        <v>0.9708330705774519</v>
      </c>
      <c r="S11" s="1131">
        <f t="shared" si="14"/>
        <v>0.9690218148487625</v>
      </c>
      <c r="T11" s="1131">
        <f t="shared" si="14"/>
        <v>0.9599655362053162</v>
      </c>
      <c r="U11" s="219" t="s">
        <v>316</v>
      </c>
      <c r="V11" s="1131">
        <f aca="true" t="shared" si="15" ref="V11:AA11">$F39/F39</f>
        <v>1</v>
      </c>
      <c r="W11" s="1131">
        <f t="shared" si="15"/>
        <v>1.032933870380679</v>
      </c>
      <c r="X11" s="1131">
        <f t="shared" si="15"/>
        <v>1.0617368340739863</v>
      </c>
      <c r="Y11" s="1131">
        <f t="shared" si="15"/>
        <v>1.030043197235957</v>
      </c>
      <c r="Z11" s="1131">
        <f t="shared" si="15"/>
        <v>1.031968511623314</v>
      </c>
      <c r="AA11" s="1131">
        <f t="shared" si="15"/>
        <v>1.0417040636197603</v>
      </c>
    </row>
    <row r="12" spans="1:20" s="226" customFormat="1" ht="9.75" customHeight="1">
      <c r="A12" s="219" t="s">
        <v>190</v>
      </c>
      <c r="B12" s="220">
        <v>53.81842636180229</v>
      </c>
      <c r="C12" s="221">
        <v>56.60256527546521</v>
      </c>
      <c r="D12" s="222">
        <v>53.417033822506376</v>
      </c>
      <c r="E12" s="223">
        <v>55.39851340778762</v>
      </c>
      <c r="F12" s="1147">
        <v>54.637515193473185</v>
      </c>
      <c r="G12" s="224">
        <v>58.9</v>
      </c>
      <c r="H12" s="224">
        <v>55.9</v>
      </c>
      <c r="I12" s="221">
        <v>54.4</v>
      </c>
      <c r="J12" s="221">
        <v>50.87</v>
      </c>
      <c r="K12" s="225">
        <v>54.88</v>
      </c>
      <c r="L12" s="179">
        <f>(K12-F12)*100/F12</f>
        <v>0.4438064316581226</v>
      </c>
      <c r="M12" s="180">
        <f>(K12-B12)*100/B12</f>
        <v>1.97250962163243</v>
      </c>
      <c r="N12" s="214"/>
      <c r="O12" s="200"/>
      <c r="P12" s="200"/>
      <c r="Q12" s="200"/>
      <c r="R12" s="200"/>
      <c r="S12" s="200"/>
      <c r="T12" s="200"/>
    </row>
    <row r="13" spans="1:14" ht="9.75" customHeight="1">
      <c r="A13" s="214"/>
      <c r="B13" s="201"/>
      <c r="C13" s="202"/>
      <c r="D13" s="203"/>
      <c r="E13" s="204"/>
      <c r="F13" s="173"/>
      <c r="G13" s="205"/>
      <c r="H13" s="205"/>
      <c r="I13" s="202"/>
      <c r="J13" s="202"/>
      <c r="K13" s="215"/>
      <c r="L13" s="179"/>
      <c r="M13" s="180"/>
      <c r="N13" s="172" t="s">
        <v>205</v>
      </c>
    </row>
    <row r="14" spans="1:20" s="213" customFormat="1" ht="9.75" customHeight="1">
      <c r="A14" s="206" t="s">
        <v>191</v>
      </c>
      <c r="B14" s="207">
        <v>7395</v>
      </c>
      <c r="C14" s="208">
        <v>10935</v>
      </c>
      <c r="D14" s="209">
        <v>10295</v>
      </c>
      <c r="E14" s="216">
        <v>13947.347725021527</v>
      </c>
      <c r="F14" s="1146">
        <v>14070.644426048633</v>
      </c>
      <c r="G14" s="211">
        <v>15800</v>
      </c>
      <c r="H14" s="211">
        <v>16478</v>
      </c>
      <c r="I14" s="217">
        <v>17632.682337761977</v>
      </c>
      <c r="J14" s="217">
        <v>19614.696550867237</v>
      </c>
      <c r="K14" s="218">
        <v>20952.91340501</v>
      </c>
      <c r="L14" s="179">
        <f>(K14-F14)*100/F14</f>
        <v>48.912251426241674</v>
      </c>
      <c r="M14" s="180">
        <f>(K14-B14)*100/B14</f>
        <v>183.3389236647735</v>
      </c>
      <c r="N14" s="214" t="s">
        <v>206</v>
      </c>
      <c r="O14" s="1131">
        <f aca="true" t="shared" si="16" ref="O14:T14">F42/$F42</f>
        <v>1</v>
      </c>
      <c r="P14" s="1131">
        <f t="shared" si="16"/>
        <v>1.0460952380952382</v>
      </c>
      <c r="Q14" s="1131">
        <f t="shared" si="16"/>
        <v>1.0864761904761904</v>
      </c>
      <c r="R14" s="1131">
        <f t="shared" si="16"/>
        <v>1.1272380952380954</v>
      </c>
      <c r="S14" s="1131">
        <f t="shared" si="16"/>
        <v>1.1375238095238096</v>
      </c>
      <c r="T14" s="1131">
        <f t="shared" si="16"/>
        <v>1.1424761904761904</v>
      </c>
    </row>
    <row r="15" spans="1:20" s="226" customFormat="1" ht="9.75" customHeight="1">
      <c r="A15" s="219" t="s">
        <v>192</v>
      </c>
      <c r="B15" s="220">
        <v>19.892400806993948</v>
      </c>
      <c r="C15" s="221">
        <v>20.0080507931861</v>
      </c>
      <c r="D15" s="222">
        <v>17.05204226985126</v>
      </c>
      <c r="E15" s="223">
        <v>18.55</v>
      </c>
      <c r="F15" s="1147">
        <v>17.234473541395214</v>
      </c>
      <c r="G15" s="224">
        <v>17.2</v>
      </c>
      <c r="H15" s="224">
        <v>15.3</v>
      </c>
      <c r="I15" s="221">
        <v>16.3</v>
      </c>
      <c r="J15" s="221">
        <v>16.12</v>
      </c>
      <c r="K15" s="225">
        <v>17.1</v>
      </c>
      <c r="L15" s="179">
        <f>(K15-F15)*100/F15</f>
        <v>-0.7802590608423462</v>
      </c>
      <c r="M15" s="180">
        <f>(K15-B15)*100/B15</f>
        <v>-14.037525354969569</v>
      </c>
      <c r="N15" s="214"/>
      <c r="O15" s="200"/>
      <c r="P15" s="200"/>
      <c r="Q15" s="200"/>
      <c r="R15" s="200"/>
      <c r="S15" s="200"/>
      <c r="T15" s="200"/>
    </row>
    <row r="16" spans="1:14" ht="9.75" customHeight="1">
      <c r="A16" s="214"/>
      <c r="B16" s="201"/>
      <c r="C16" s="202"/>
      <c r="D16" s="203"/>
      <c r="E16" s="204"/>
      <c r="F16" s="173"/>
      <c r="G16" s="205"/>
      <c r="H16" s="205"/>
      <c r="I16" s="202"/>
      <c r="J16" s="202"/>
      <c r="K16" s="215"/>
      <c r="L16" s="179"/>
      <c r="M16" s="180"/>
      <c r="N16" s="214" t="s">
        <v>207</v>
      </c>
    </row>
    <row r="17" spans="1:20" s="213" customFormat="1" ht="9.75" customHeight="1">
      <c r="A17" s="206" t="s">
        <v>193</v>
      </c>
      <c r="B17" s="207">
        <v>2613</v>
      </c>
      <c r="C17" s="208">
        <v>4741</v>
      </c>
      <c r="D17" s="209">
        <v>5062</v>
      </c>
      <c r="E17" s="216">
        <v>5659.61807439411</v>
      </c>
      <c r="F17" s="1146">
        <v>5764.89291956698</v>
      </c>
      <c r="G17" s="211">
        <v>6380</v>
      </c>
      <c r="H17" s="211">
        <v>7250</v>
      </c>
      <c r="I17" s="217">
        <v>7794.5373606000685</v>
      </c>
      <c r="J17" s="217">
        <v>7823.628841476692</v>
      </c>
      <c r="K17" s="218">
        <v>8610.896326570688</v>
      </c>
      <c r="L17" s="179">
        <f>(K17-F17)*100/F17</f>
        <v>49.36784510504804</v>
      </c>
      <c r="M17" s="180">
        <f>(K17-B17)*100/B17</f>
        <v>229.54061716688435</v>
      </c>
      <c r="N17" s="214"/>
      <c r="O17" s="200"/>
      <c r="P17" s="200"/>
      <c r="Q17" s="200"/>
      <c r="R17" s="200"/>
      <c r="S17" s="200"/>
      <c r="T17" s="200"/>
    </row>
    <row r="18" spans="1:14" s="226" customFormat="1" ht="9.75" customHeight="1" thickBot="1">
      <c r="A18" s="219" t="s">
        <v>192</v>
      </c>
      <c r="B18" s="220">
        <v>7</v>
      </c>
      <c r="C18" s="221">
        <v>8.7</v>
      </c>
      <c r="D18" s="222">
        <v>8.3</v>
      </c>
      <c r="E18" s="223">
        <v>7.53</v>
      </c>
      <c r="F18" s="1147">
        <v>7.0611474132144565</v>
      </c>
      <c r="G18" s="224">
        <v>6.93</v>
      </c>
      <c r="H18" s="224">
        <v>6.7</v>
      </c>
      <c r="I18" s="221">
        <v>7.2</v>
      </c>
      <c r="J18" s="221">
        <v>6.43</v>
      </c>
      <c r="K18" s="225">
        <v>7</v>
      </c>
      <c r="L18" s="179">
        <f>(K18-F18)*100/F18</f>
        <v>-0.8659699286269434</v>
      </c>
      <c r="M18" s="180">
        <f>(K18-B18)*100/B18</f>
        <v>0</v>
      </c>
      <c r="N18" s="236" t="s">
        <v>208</v>
      </c>
    </row>
    <row r="19" spans="1:14" ht="9.75" customHeight="1">
      <c r="A19" s="214"/>
      <c r="B19" s="201"/>
      <c r="C19" s="202"/>
      <c r="D19" s="203"/>
      <c r="E19" s="204"/>
      <c r="F19" s="173"/>
      <c r="G19" s="205"/>
      <c r="H19" s="205"/>
      <c r="I19" s="202"/>
      <c r="J19" s="202"/>
      <c r="K19" s="215"/>
      <c r="L19" s="179"/>
      <c r="M19" s="180"/>
      <c r="N19" s="247"/>
    </row>
    <row r="20" spans="1:20" s="213" customFormat="1" ht="9.75" customHeight="1">
      <c r="A20" s="206" t="s">
        <v>194</v>
      </c>
      <c r="B20" s="207">
        <v>37175</v>
      </c>
      <c r="C20" s="208">
        <v>54653</v>
      </c>
      <c r="D20" s="209">
        <v>60374</v>
      </c>
      <c r="E20" s="216">
        <v>75193.65564476389</v>
      </c>
      <c r="F20" s="1146">
        <v>81642.43829237121</v>
      </c>
      <c r="G20" s="211">
        <v>92022</v>
      </c>
      <c r="H20" s="211">
        <v>107389</v>
      </c>
      <c r="I20" s="217">
        <v>108165.80589534814</v>
      </c>
      <c r="J20" s="217">
        <v>121674.28165108609</v>
      </c>
      <c r="K20" s="218">
        <v>122254.19843023185</v>
      </c>
      <c r="L20" s="179">
        <f>(K20-F20)*100/F20</f>
        <v>49.743443467997764</v>
      </c>
      <c r="M20" s="180">
        <f>(K20-B20)*100/B20</f>
        <v>228.8613273173688</v>
      </c>
      <c r="N20" s="252"/>
      <c r="O20" s="200"/>
      <c r="P20" s="200"/>
      <c r="Q20" s="200"/>
      <c r="R20" s="200"/>
      <c r="S20" s="200"/>
      <c r="T20" s="200"/>
    </row>
    <row r="21" spans="1:14" ht="9.75" customHeight="1" thickBot="1">
      <c r="A21" s="214"/>
      <c r="B21" s="201"/>
      <c r="C21" s="202"/>
      <c r="D21" s="203"/>
      <c r="E21" s="204"/>
      <c r="F21" s="173"/>
      <c r="G21" s="205"/>
      <c r="H21" s="205"/>
      <c r="I21" s="202"/>
      <c r="J21" s="202"/>
      <c r="K21" s="215"/>
      <c r="L21" s="179"/>
      <c r="M21" s="180"/>
      <c r="N21" s="255"/>
    </row>
    <row r="22" spans="1:14" ht="9.75" customHeight="1">
      <c r="A22" s="172" t="s">
        <v>195</v>
      </c>
      <c r="B22" s="201"/>
      <c r="C22" s="202"/>
      <c r="D22" s="203"/>
      <c r="E22" s="204"/>
      <c r="F22" s="173"/>
      <c r="G22" s="205"/>
      <c r="H22" s="205"/>
      <c r="I22" s="202"/>
      <c r="J22" s="202"/>
      <c r="K22" s="215"/>
      <c r="L22" s="179"/>
      <c r="M22" s="180"/>
      <c r="N22" s="171"/>
    </row>
    <row r="23" spans="1:13" ht="9.75" customHeight="1">
      <c r="A23" s="214" t="s">
        <v>196</v>
      </c>
      <c r="B23" s="201">
        <v>7.9</v>
      </c>
      <c r="C23" s="202">
        <v>6.3</v>
      </c>
      <c r="D23" s="203">
        <v>5.1</v>
      </c>
      <c r="E23" s="204"/>
      <c r="F23" s="173"/>
      <c r="G23" s="205"/>
      <c r="H23" s="205"/>
      <c r="I23" s="202"/>
      <c r="J23" s="202"/>
      <c r="K23" s="215"/>
      <c r="L23" s="179"/>
      <c r="M23" s="180">
        <f>(K23-B23)*100/B23</f>
        <v>-100</v>
      </c>
    </row>
    <row r="24" spans="1:13" ht="9.75" customHeight="1">
      <c r="A24" s="214" t="s">
        <v>197</v>
      </c>
      <c r="B24" s="201">
        <v>12.3</v>
      </c>
      <c r="C24" s="202">
        <v>8.7</v>
      </c>
      <c r="D24" s="203">
        <v>7.6</v>
      </c>
      <c r="E24" s="227">
        <v>3.638</v>
      </c>
      <c r="F24" s="1148">
        <v>3.2508900131159826</v>
      </c>
      <c r="G24" s="205">
        <v>2.14</v>
      </c>
      <c r="H24" s="205">
        <v>2.12</v>
      </c>
      <c r="I24" s="202">
        <v>2.02</v>
      </c>
      <c r="J24" s="228">
        <v>1.72</v>
      </c>
      <c r="K24" s="229">
        <v>1.98</v>
      </c>
      <c r="L24" s="179">
        <f>(K24-F24)*100/F24</f>
        <v>-39.0936023054755</v>
      </c>
      <c r="M24" s="180">
        <f>(K24-B24)*100/B24</f>
        <v>-83.90243902439023</v>
      </c>
    </row>
    <row r="25" spans="1:13" ht="9.75" customHeight="1">
      <c r="A25" s="214"/>
      <c r="B25" s="201"/>
      <c r="C25" s="202"/>
      <c r="D25" s="203"/>
      <c r="E25" s="227"/>
      <c r="F25" s="1148"/>
      <c r="G25" s="205"/>
      <c r="H25" s="205"/>
      <c r="I25" s="202"/>
      <c r="J25" s="202"/>
      <c r="K25" s="215"/>
      <c r="L25" s="179"/>
      <c r="M25" s="180"/>
    </row>
    <row r="26" spans="1:13" ht="9.75" customHeight="1">
      <c r="A26" s="214" t="s">
        <v>198</v>
      </c>
      <c r="B26" s="201">
        <v>4.5</v>
      </c>
      <c r="C26" s="202">
        <v>1.7</v>
      </c>
      <c r="D26" s="203">
        <v>1.6</v>
      </c>
      <c r="E26" s="227"/>
      <c r="F26" s="1148"/>
      <c r="G26" s="205"/>
      <c r="H26" s="205"/>
      <c r="I26" s="202"/>
      <c r="J26" s="202"/>
      <c r="K26" s="215"/>
      <c r="L26" s="179"/>
      <c r="M26" s="180">
        <f>(K26-B26)*100/B26</f>
        <v>-100</v>
      </c>
    </row>
    <row r="27" spans="1:13" ht="9.75" customHeight="1">
      <c r="A27" s="214" t="s">
        <v>197</v>
      </c>
      <c r="B27" s="201">
        <v>9</v>
      </c>
      <c r="C27" s="202">
        <v>3.6</v>
      </c>
      <c r="D27" s="203">
        <v>3.6</v>
      </c>
      <c r="E27" s="227">
        <v>1.61764227554129</v>
      </c>
      <c r="F27" s="1148">
        <v>1.4245518966235933</v>
      </c>
      <c r="G27" s="205">
        <v>0.79</v>
      </c>
      <c r="H27" s="205">
        <v>0.65</v>
      </c>
      <c r="I27" s="202">
        <v>0.94</v>
      </c>
      <c r="J27" s="202">
        <v>0.85</v>
      </c>
      <c r="K27" s="215">
        <v>0.76</v>
      </c>
      <c r="L27" s="179">
        <f>(K27-F27)*100/F27</f>
        <v>-46.6498902706657</v>
      </c>
      <c r="M27" s="180">
        <f>(K27-B27)*100/B27</f>
        <v>-91.55555555555556</v>
      </c>
    </row>
    <row r="28" spans="1:13" ht="9.75" customHeight="1">
      <c r="A28" s="214"/>
      <c r="B28" s="201"/>
      <c r="C28" s="202"/>
      <c r="D28" s="203"/>
      <c r="E28" s="227"/>
      <c r="F28" s="1148"/>
      <c r="G28" s="205"/>
      <c r="H28" s="205"/>
      <c r="I28" s="202"/>
      <c r="J28" s="202"/>
      <c r="K28" s="215"/>
      <c r="L28" s="179"/>
      <c r="M28" s="180"/>
    </row>
    <row r="29" spans="1:13" ht="9.75" customHeight="1">
      <c r="A29" s="214" t="s">
        <v>199</v>
      </c>
      <c r="B29" s="201">
        <v>8.7</v>
      </c>
      <c r="C29" s="202">
        <v>5.9</v>
      </c>
      <c r="D29" s="203">
        <v>4.9</v>
      </c>
      <c r="E29" s="227"/>
      <c r="F29" s="1148"/>
      <c r="G29" s="205"/>
      <c r="H29" s="205"/>
      <c r="I29" s="202"/>
      <c r="J29" s="202"/>
      <c r="K29" s="215"/>
      <c r="L29" s="179"/>
      <c r="M29" s="180">
        <f>(K29-B29)*100/B29</f>
        <v>-100</v>
      </c>
    </row>
    <row r="30" spans="1:13" ht="9.75" customHeight="1">
      <c r="A30" s="214" t="s">
        <v>197</v>
      </c>
      <c r="B30" s="201">
        <v>15.2</v>
      </c>
      <c r="C30" s="202">
        <v>8.7</v>
      </c>
      <c r="D30" s="203">
        <v>7.7</v>
      </c>
      <c r="E30" s="227">
        <v>8.97394917692185</v>
      </c>
      <c r="F30" s="1148">
        <v>8.690244850369218</v>
      </c>
      <c r="G30" s="205">
        <v>6.47</v>
      </c>
      <c r="H30" s="205">
        <v>7.66</v>
      </c>
      <c r="I30" s="202">
        <v>7.13</v>
      </c>
      <c r="J30" s="202">
        <v>5.97</v>
      </c>
      <c r="K30" s="215">
        <v>5.15</v>
      </c>
      <c r="L30" s="179">
        <f>(K30-F30)*100/F30</f>
        <v>-40.738148479427544</v>
      </c>
      <c r="M30" s="180">
        <f>(K30-B30)*100/B30</f>
        <v>-66.11842105263158</v>
      </c>
    </row>
    <row r="31" spans="1:13" ht="9.75" customHeight="1">
      <c r="A31" s="214"/>
      <c r="B31" s="201"/>
      <c r="C31" s="202"/>
      <c r="D31" s="203"/>
      <c r="E31" s="227"/>
      <c r="F31" s="1148"/>
      <c r="G31" s="205"/>
      <c r="H31" s="205"/>
      <c r="I31" s="202"/>
      <c r="J31" s="202"/>
      <c r="K31" s="215"/>
      <c r="L31" s="179"/>
      <c r="M31" s="180"/>
    </row>
    <row r="32" spans="1:13" ht="9.75" customHeight="1">
      <c r="A32" s="214" t="s">
        <v>200</v>
      </c>
      <c r="B32" s="201">
        <v>36.8</v>
      </c>
      <c r="C32" s="202">
        <v>52.8</v>
      </c>
      <c r="D32" s="203">
        <v>55.1</v>
      </c>
      <c r="E32" s="227">
        <v>44.9255648756896</v>
      </c>
      <c r="F32" s="1148">
        <v>45.934032527739774</v>
      </c>
      <c r="G32" s="205">
        <v>40.13</v>
      </c>
      <c r="H32" s="230">
        <v>52.76</v>
      </c>
      <c r="I32" s="228">
        <v>51.6</v>
      </c>
      <c r="J32" s="228">
        <v>51.85</v>
      </c>
      <c r="K32" s="229">
        <v>50.72</v>
      </c>
      <c r="L32" s="179">
        <f>(K32-F32)*100/F32</f>
        <v>10.419219060225025</v>
      </c>
      <c r="M32" s="180">
        <f>(K32-B32)*100/B32</f>
        <v>37.82608695652175</v>
      </c>
    </row>
    <row r="33" spans="1:13" ht="9.75" customHeight="1">
      <c r="A33" s="214"/>
      <c r="B33" s="201"/>
      <c r="C33" s="202"/>
      <c r="D33" s="203"/>
      <c r="E33" s="227"/>
      <c r="F33" s="1148"/>
      <c r="G33" s="205"/>
      <c r="H33" s="205"/>
      <c r="I33" s="202"/>
      <c r="J33" s="202"/>
      <c r="K33" s="215"/>
      <c r="L33" s="179"/>
      <c r="M33" s="180"/>
    </row>
    <row r="34" spans="1:13" ht="9.75" customHeight="1">
      <c r="A34" s="214" t="s">
        <v>201</v>
      </c>
      <c r="B34" s="201">
        <v>45.3</v>
      </c>
      <c r="C34" s="202">
        <v>35</v>
      </c>
      <c r="D34" s="203">
        <v>34.4</v>
      </c>
      <c r="E34" s="227">
        <v>30.2163732068624</v>
      </c>
      <c r="F34" s="1148">
        <v>29.035469629564297</v>
      </c>
      <c r="G34" s="205">
        <v>27.6</v>
      </c>
      <c r="H34" s="205">
        <v>25.82</v>
      </c>
      <c r="I34" s="202">
        <v>25.03</v>
      </c>
      <c r="J34" s="202">
        <v>24.5</v>
      </c>
      <c r="K34" s="215">
        <v>24.1</v>
      </c>
      <c r="L34" s="179">
        <f>(K34-F34)*100/F34</f>
        <v>-16.99807060995127</v>
      </c>
      <c r="M34" s="180">
        <f>(K34-B34)*100/B34</f>
        <v>-46.79911699779249</v>
      </c>
    </row>
    <row r="35" spans="1:13" ht="9.75" customHeight="1">
      <c r="A35" s="214"/>
      <c r="B35" s="201"/>
      <c r="C35" s="202"/>
      <c r="D35" s="203"/>
      <c r="E35" s="204"/>
      <c r="F35" s="173"/>
      <c r="G35" s="205"/>
      <c r="H35" s="205"/>
      <c r="I35" s="202"/>
      <c r="J35" s="202"/>
      <c r="K35" s="215"/>
      <c r="L35" s="179"/>
      <c r="M35" s="180"/>
    </row>
    <row r="36" spans="1:13" ht="9.75" customHeight="1">
      <c r="A36" s="214" t="s">
        <v>202</v>
      </c>
      <c r="B36" s="201">
        <v>2.31</v>
      </c>
      <c r="C36" s="202">
        <v>1.85</v>
      </c>
      <c r="D36" s="203">
        <v>1.7</v>
      </c>
      <c r="E36" s="204">
        <v>1.46</v>
      </c>
      <c r="F36" s="173">
        <v>1.4</v>
      </c>
      <c r="G36" s="205"/>
      <c r="H36" s="205"/>
      <c r="I36" s="202"/>
      <c r="J36" s="202"/>
      <c r="K36" s="215"/>
      <c r="L36" s="179">
        <f>(K36-F36)*100/F36</f>
        <v>-100</v>
      </c>
      <c r="M36" s="180">
        <f>(K36-B36)*100/B36</f>
        <v>-100</v>
      </c>
    </row>
    <row r="37" spans="1:13" ht="9.75" customHeight="1">
      <c r="A37" s="214" t="s">
        <v>203</v>
      </c>
      <c r="B37" s="201"/>
      <c r="C37" s="202"/>
      <c r="D37" s="203"/>
      <c r="E37" s="204">
        <v>1.64</v>
      </c>
      <c r="F37" s="173">
        <v>1.58</v>
      </c>
      <c r="G37" s="231">
        <v>1.521</v>
      </c>
      <c r="H37" s="231">
        <v>1.5</v>
      </c>
      <c r="I37" s="232">
        <v>1.44</v>
      </c>
      <c r="J37" s="232">
        <v>1.45</v>
      </c>
      <c r="K37" s="233">
        <v>1.421</v>
      </c>
      <c r="L37" s="179">
        <f>(K37-F37)*100/F37</f>
        <v>-10.063291139240507</v>
      </c>
      <c r="M37" s="180"/>
    </row>
    <row r="38" spans="1:13" ht="9.75" customHeight="1">
      <c r="A38" s="214"/>
      <c r="B38" s="201"/>
      <c r="C38" s="202"/>
      <c r="D38" s="203"/>
      <c r="E38" s="204"/>
      <c r="F38" s="173"/>
      <c r="G38" s="205"/>
      <c r="H38" s="205"/>
      <c r="I38" s="202"/>
      <c r="J38" s="202"/>
      <c r="K38" s="215"/>
      <c r="L38" s="179"/>
      <c r="M38" s="180"/>
    </row>
    <row r="39" spans="1:20" s="226" customFormat="1" ht="9.75" customHeight="1">
      <c r="A39" s="219" t="s">
        <v>204</v>
      </c>
      <c r="B39" s="220">
        <v>17.44</v>
      </c>
      <c r="C39" s="221">
        <v>12.88</v>
      </c>
      <c r="D39" s="222">
        <v>12.35</v>
      </c>
      <c r="E39" s="223">
        <v>11.56104660038062</v>
      </c>
      <c r="F39" s="1147">
        <v>11.042063074369459</v>
      </c>
      <c r="G39" s="230">
        <v>10.69</v>
      </c>
      <c r="H39" s="230">
        <v>10.4</v>
      </c>
      <c r="I39" s="228">
        <v>10.72</v>
      </c>
      <c r="J39" s="228">
        <v>10.7</v>
      </c>
      <c r="K39" s="229">
        <v>10.6</v>
      </c>
      <c r="L39" s="179">
        <f>(K39-F39)*100/F39</f>
        <v>-4.0034463794683814</v>
      </c>
      <c r="M39" s="180">
        <f>(K39-B39)*100/B39</f>
        <v>-39.22018348623853</v>
      </c>
      <c r="N39" s="200"/>
      <c r="O39" s="200"/>
      <c r="P39" s="200"/>
      <c r="Q39" s="200"/>
      <c r="R39" s="200"/>
      <c r="S39" s="200"/>
      <c r="T39" s="200"/>
    </row>
    <row r="40" spans="1:13" ht="9.75" customHeight="1">
      <c r="A40" s="214"/>
      <c r="B40" s="201"/>
      <c r="C40" s="202"/>
      <c r="D40" s="203"/>
      <c r="E40" s="204"/>
      <c r="F40" s="173"/>
      <c r="G40" s="205"/>
      <c r="H40" s="205"/>
      <c r="I40" s="202"/>
      <c r="J40" s="202"/>
      <c r="K40" s="215"/>
      <c r="L40" s="179"/>
      <c r="M40" s="180"/>
    </row>
    <row r="41" spans="1:13" ht="9.75" customHeight="1">
      <c r="A41" s="172" t="s">
        <v>205</v>
      </c>
      <c r="B41" s="201"/>
      <c r="C41" s="202"/>
      <c r="D41" s="203"/>
      <c r="E41" s="204"/>
      <c r="F41" s="173"/>
      <c r="G41" s="205"/>
      <c r="H41" s="205"/>
      <c r="I41" s="202"/>
      <c r="J41" s="202"/>
      <c r="K41" s="215"/>
      <c r="L41" s="179"/>
      <c r="M41" s="180"/>
    </row>
    <row r="42" spans="1:13" ht="9.75" customHeight="1">
      <c r="A42" s="214" t="s">
        <v>206</v>
      </c>
      <c r="B42" s="201">
        <v>1.717</v>
      </c>
      <c r="C42" s="202">
        <v>2.144</v>
      </c>
      <c r="D42" s="203">
        <v>2.172</v>
      </c>
      <c r="E42" s="204">
        <v>2.56</v>
      </c>
      <c r="F42" s="173">
        <v>2.625</v>
      </c>
      <c r="G42" s="205">
        <v>2.746</v>
      </c>
      <c r="H42" s="231">
        <v>2.852</v>
      </c>
      <c r="I42" s="232">
        <v>2.959</v>
      </c>
      <c r="J42" s="232">
        <v>2.986</v>
      </c>
      <c r="K42" s="233">
        <v>2.999</v>
      </c>
      <c r="L42" s="179">
        <f>(K42-F42)*100/F42</f>
        <v>14.247619047619052</v>
      </c>
      <c r="M42" s="180">
        <f>(K42-B42)*100/B42</f>
        <v>74.66511357018054</v>
      </c>
    </row>
    <row r="43" spans="1:13" ht="9.75" customHeight="1">
      <c r="A43" s="214"/>
      <c r="B43" s="201"/>
      <c r="C43" s="202"/>
      <c r="D43" s="203"/>
      <c r="E43" s="204"/>
      <c r="F43" s="173"/>
      <c r="G43" s="205"/>
      <c r="H43" s="205"/>
      <c r="I43" s="202"/>
      <c r="J43" s="202"/>
      <c r="K43" s="234"/>
      <c r="L43" s="179"/>
      <c r="M43" s="180"/>
    </row>
    <row r="44" spans="1:13" ht="9.75" customHeight="1">
      <c r="A44" s="214" t="s">
        <v>207</v>
      </c>
      <c r="B44" s="201">
        <v>92.6</v>
      </c>
      <c r="C44" s="202">
        <v>108.5</v>
      </c>
      <c r="D44" s="203">
        <v>107.5</v>
      </c>
      <c r="E44" s="204">
        <v>130.6</v>
      </c>
      <c r="F44" s="173">
        <v>126.9</v>
      </c>
      <c r="G44" s="205">
        <v>145.6</v>
      </c>
      <c r="H44" s="205">
        <v>147.9</v>
      </c>
      <c r="I44" s="235">
        <v>154.4</v>
      </c>
      <c r="J44" s="235">
        <v>175.4</v>
      </c>
      <c r="K44" s="234">
        <v>185.1</v>
      </c>
      <c r="L44" s="179">
        <f>(K44-F44)*100/F44</f>
        <v>45.862884160756494</v>
      </c>
      <c r="M44" s="180">
        <f>(K44-B44)*100/B44</f>
        <v>99.89200863930886</v>
      </c>
    </row>
    <row r="45" spans="1:13" ht="9.75" customHeight="1">
      <c r="A45" s="214"/>
      <c r="B45" s="201"/>
      <c r="C45" s="202"/>
      <c r="D45" s="203"/>
      <c r="E45" s="204"/>
      <c r="F45" s="173"/>
      <c r="G45" s="205"/>
      <c r="H45" s="205"/>
      <c r="I45" s="235"/>
      <c r="J45" s="235"/>
      <c r="K45" s="234"/>
      <c r="L45" s="179"/>
      <c r="M45" s="180"/>
    </row>
    <row r="46" spans="1:20" s="226" customFormat="1" ht="9.75" customHeight="1" thickBot="1">
      <c r="A46" s="236" t="s">
        <v>208</v>
      </c>
      <c r="B46" s="237">
        <v>91.4</v>
      </c>
      <c r="C46" s="238">
        <v>115</v>
      </c>
      <c r="D46" s="239">
        <v>119.1</v>
      </c>
      <c r="E46" s="240">
        <v>141</v>
      </c>
      <c r="F46" s="1149">
        <v>143</v>
      </c>
      <c r="G46" s="241">
        <v>152</v>
      </c>
      <c r="H46" s="242">
        <v>158</v>
      </c>
      <c r="I46" s="243">
        <v>166</v>
      </c>
      <c r="J46" s="243">
        <v>171.9</v>
      </c>
      <c r="K46" s="244">
        <v>177.5</v>
      </c>
      <c r="L46" s="245">
        <f>(K46-F46)*100/F46</f>
        <v>24.125874125874127</v>
      </c>
      <c r="M46" s="246">
        <f>(K46-B46)*100/B46</f>
        <v>94.20131291028446</v>
      </c>
      <c r="N46" s="200"/>
      <c r="O46" s="200"/>
      <c r="P46" s="200"/>
      <c r="Q46" s="200"/>
      <c r="R46" s="200"/>
      <c r="S46" s="200"/>
      <c r="T46" s="200"/>
    </row>
    <row r="47" spans="1:13" ht="9.75" customHeight="1">
      <c r="A47" s="247"/>
      <c r="B47" s="248"/>
      <c r="C47" s="248" t="s">
        <v>209</v>
      </c>
      <c r="D47" s="248"/>
      <c r="E47" s="248"/>
      <c r="F47" s="249"/>
      <c r="G47" s="248"/>
      <c r="H47" s="248"/>
      <c r="I47" s="249"/>
      <c r="J47" s="249"/>
      <c r="K47" s="1121"/>
      <c r="L47" s="250"/>
      <c r="M47" s="251"/>
    </row>
    <row r="48" spans="1:13" ht="9.75" customHeight="1">
      <c r="A48" s="252"/>
      <c r="C48" s="200" t="s">
        <v>210</v>
      </c>
      <c r="M48" s="254"/>
    </row>
    <row r="49" spans="1:13" ht="9.75" customHeight="1" thickBot="1">
      <c r="A49" s="255"/>
      <c r="B49" s="256"/>
      <c r="C49" s="256"/>
      <c r="D49" s="256"/>
      <c r="E49" s="256"/>
      <c r="F49" s="257"/>
      <c r="G49" s="256"/>
      <c r="H49" s="256"/>
      <c r="I49" s="257"/>
      <c r="J49" s="257"/>
      <c r="K49" s="1123"/>
      <c r="L49" s="258"/>
      <c r="M49" s="259"/>
    </row>
    <row r="50" spans="1:7" ht="9.75" customHeight="1">
      <c r="A50" s="171"/>
      <c r="B50" s="171"/>
      <c r="C50" s="171"/>
      <c r="D50" s="171"/>
      <c r="E50" s="171"/>
      <c r="G50" s="171"/>
    </row>
  </sheetData>
  <mergeCells count="2">
    <mergeCell ref="A1:M1"/>
    <mergeCell ref="L3:M3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9"/>
  <sheetViews>
    <sheetView workbookViewId="0" topLeftCell="A10">
      <selection activeCell="A45" sqref="A45:IV45"/>
    </sheetView>
  </sheetViews>
  <sheetFormatPr defaultColWidth="9.140625" defaultRowHeight="9.75" customHeight="1"/>
  <cols>
    <col min="1" max="1" width="5.28125" style="42" customWidth="1"/>
    <col min="2" max="2" width="5.28125" style="63" customWidth="1"/>
    <col min="3" max="6" width="5.28125" style="41" customWidth="1"/>
    <col min="7" max="7" width="5.28125" style="65" customWidth="1"/>
    <col min="8" max="8" width="5.28125" style="64" customWidth="1"/>
    <col min="9" max="11" width="5.28125" style="41" customWidth="1"/>
    <col min="12" max="12" width="5.28125" style="42" customWidth="1"/>
    <col min="13" max="16" width="5.28125" style="41" customWidth="1"/>
    <col min="17" max="17" width="5.28125" style="62" customWidth="1"/>
    <col min="18" max="18" width="5.28125" style="64" customWidth="1"/>
    <col min="19" max="19" width="5.28125" style="70" customWidth="1"/>
    <col min="20" max="20" width="8.8515625" style="70" customWidth="1"/>
    <col min="21" max="21" width="5.28125" style="41" customWidth="1"/>
    <col min="22" max="22" width="5.28125" style="42" customWidth="1"/>
    <col min="23" max="28" width="5.28125" style="41" customWidth="1"/>
    <col min="29" max="29" width="5.28125" style="42" customWidth="1"/>
    <col min="30" max="16384" width="5.28125" style="41" customWidth="1"/>
  </cols>
  <sheetData>
    <row r="1" spans="1:22" ht="9.75" customHeight="1" thickBot="1">
      <c r="A1" s="68"/>
      <c r="B1" s="69"/>
      <c r="C1" s="69"/>
      <c r="D1" s="69"/>
      <c r="E1" s="69"/>
      <c r="F1" s="69"/>
      <c r="G1" s="69" t="s">
        <v>276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s="42" customFormat="1" ht="9.75" customHeight="1">
      <c r="A2" s="43" t="s">
        <v>140</v>
      </c>
      <c r="B2" s="66" t="s">
        <v>274</v>
      </c>
      <c r="C2" s="45"/>
      <c r="D2" s="45"/>
      <c r="E2" s="46"/>
      <c r="F2" s="47"/>
      <c r="G2" s="135"/>
      <c r="H2" s="48"/>
      <c r="I2" s="67" t="s">
        <v>275</v>
      </c>
      <c r="J2" s="45"/>
      <c r="K2" s="45"/>
      <c r="L2" s="45"/>
      <c r="M2" s="45"/>
      <c r="N2" s="45"/>
      <c r="O2" s="45"/>
      <c r="P2" s="46"/>
      <c r="Q2" s="50"/>
      <c r="R2" s="136"/>
      <c r="S2" s="50"/>
      <c r="T2" s="51" t="s">
        <v>141</v>
      </c>
      <c r="U2" s="49" t="s">
        <v>142</v>
      </c>
      <c r="V2" s="52"/>
    </row>
    <row r="3" spans="1:22" s="42" customFormat="1" ht="9.75" customHeight="1" thickBot="1">
      <c r="A3" s="53" t="s">
        <v>143</v>
      </c>
      <c r="B3" s="54">
        <v>2000</v>
      </c>
      <c r="C3" s="55">
        <v>2001</v>
      </c>
      <c r="D3" s="55">
        <v>2002</v>
      </c>
      <c r="E3" s="55">
        <v>2003</v>
      </c>
      <c r="F3" s="56">
        <v>2004</v>
      </c>
      <c r="G3" s="101">
        <v>2005</v>
      </c>
      <c r="H3" s="58">
        <v>2006</v>
      </c>
      <c r="I3" s="59">
        <v>1984</v>
      </c>
      <c r="J3" s="55">
        <v>1987</v>
      </c>
      <c r="K3" s="55">
        <v>1990</v>
      </c>
      <c r="L3" s="55">
        <v>1995</v>
      </c>
      <c r="M3" s="55">
        <v>2000</v>
      </c>
      <c r="N3" s="55">
        <v>2001</v>
      </c>
      <c r="O3" s="55">
        <v>2002</v>
      </c>
      <c r="P3" s="55">
        <v>2003</v>
      </c>
      <c r="Q3" s="56">
        <v>2004</v>
      </c>
      <c r="R3" s="1551">
        <v>2005</v>
      </c>
      <c r="S3" s="60">
        <v>2006</v>
      </c>
      <c r="T3" s="61" t="s">
        <v>229</v>
      </c>
      <c r="U3" s="59" t="s">
        <v>277</v>
      </c>
      <c r="V3" s="57" t="s">
        <v>144</v>
      </c>
    </row>
    <row r="4" spans="1:32" ht="9" customHeight="1">
      <c r="A4" s="73" t="s">
        <v>80</v>
      </c>
      <c r="B4" s="1684">
        <v>0.4149634976603276</v>
      </c>
      <c r="C4" s="10">
        <v>0.3969401879702465</v>
      </c>
      <c r="D4" s="11">
        <v>0.3412930156601683</v>
      </c>
      <c r="E4" s="11">
        <v>0.34590374066994617</v>
      </c>
      <c r="F4" s="12">
        <v>0.37947070645491854</v>
      </c>
      <c r="G4" s="140">
        <v>0.43485952665499233</v>
      </c>
      <c r="H4" s="75">
        <v>0.4486420791078251</v>
      </c>
      <c r="I4" s="13">
        <v>1</v>
      </c>
      <c r="J4" s="14">
        <v>17</v>
      </c>
      <c r="K4" s="14">
        <v>1</v>
      </c>
      <c r="L4" s="14">
        <v>3</v>
      </c>
      <c r="M4" s="15">
        <v>2</v>
      </c>
      <c r="N4" s="15">
        <v>1</v>
      </c>
      <c r="O4" s="15">
        <v>1</v>
      </c>
      <c r="P4" s="15">
        <v>1</v>
      </c>
      <c r="Q4" s="16">
        <v>1</v>
      </c>
      <c r="R4" s="1552">
        <v>1</v>
      </c>
      <c r="S4" s="17">
        <f aca="true" t="shared" si="0" ref="S4:S35">RANK(H4,H$4:H$53,1)</f>
        <v>1</v>
      </c>
      <c r="T4" s="18">
        <f aca="true" t="shared" si="1" ref="T4:T35">R4-S4</f>
        <v>0</v>
      </c>
      <c r="U4" s="13">
        <v>1</v>
      </c>
      <c r="V4" s="71" t="s">
        <v>80</v>
      </c>
      <c r="W4" s="1128"/>
      <c r="X4" s="1128"/>
      <c r="Y4" s="63"/>
      <c r="Z4" s="63"/>
      <c r="AA4" s="63"/>
      <c r="AB4" s="63"/>
      <c r="AC4" s="63"/>
      <c r="AD4" s="63"/>
      <c r="AE4" s="63"/>
      <c r="AF4" s="63"/>
    </row>
    <row r="5" spans="1:32" ht="9" customHeight="1">
      <c r="A5" s="74" t="s">
        <v>78</v>
      </c>
      <c r="B5" s="20">
        <v>0.6078707366361714</v>
      </c>
      <c r="C5" s="20">
        <v>0.6212981394996514</v>
      </c>
      <c r="D5" s="21">
        <v>0.6413170222539539</v>
      </c>
      <c r="E5" s="21">
        <v>0.6549092327832514</v>
      </c>
      <c r="F5" s="22">
        <v>0.7799483258729595</v>
      </c>
      <c r="G5" s="1549">
        <v>0.5838862728375678</v>
      </c>
      <c r="H5" s="76">
        <v>0.5287866254744984</v>
      </c>
      <c r="I5" s="23">
        <v>34</v>
      </c>
      <c r="J5" s="24">
        <v>39</v>
      </c>
      <c r="K5" s="24">
        <v>31</v>
      </c>
      <c r="L5" s="24">
        <v>7</v>
      </c>
      <c r="M5" s="25">
        <v>5</v>
      </c>
      <c r="N5" s="25">
        <v>8</v>
      </c>
      <c r="O5" s="25">
        <v>7</v>
      </c>
      <c r="P5" s="25">
        <v>7</v>
      </c>
      <c r="Q5" s="26">
        <v>13</v>
      </c>
      <c r="R5" s="1552">
        <v>5</v>
      </c>
      <c r="S5" s="17">
        <f t="shared" si="0"/>
        <v>2</v>
      </c>
      <c r="T5" s="18">
        <f t="shared" si="1"/>
        <v>3</v>
      </c>
      <c r="U5" s="23">
        <v>1</v>
      </c>
      <c r="V5" s="72" t="s">
        <v>78</v>
      </c>
      <c r="W5" s="1128"/>
      <c r="X5" s="1128"/>
      <c r="Y5" s="63"/>
      <c r="Z5" s="63"/>
      <c r="AA5" s="63"/>
      <c r="AB5" s="63"/>
      <c r="AC5" s="63"/>
      <c r="AD5" s="63"/>
      <c r="AE5" s="63"/>
      <c r="AF5" s="63"/>
    </row>
    <row r="6" spans="1:32" ht="9" customHeight="1">
      <c r="A6" s="74" t="s">
        <v>84</v>
      </c>
      <c r="B6" s="20">
        <v>1.0152343036297788</v>
      </c>
      <c r="C6" s="20">
        <v>0.6959887623236117</v>
      </c>
      <c r="D6" s="21">
        <v>0.6853866267395935</v>
      </c>
      <c r="E6" s="21">
        <v>0.5535168356289036</v>
      </c>
      <c r="F6" s="22">
        <v>0.6163962716572575</v>
      </c>
      <c r="G6" s="1549">
        <v>0.5800105156248924</v>
      </c>
      <c r="H6" s="76">
        <v>0.5298842240638124</v>
      </c>
      <c r="I6" s="23">
        <v>29</v>
      </c>
      <c r="J6" s="24">
        <v>14</v>
      </c>
      <c r="K6" s="24">
        <v>4</v>
      </c>
      <c r="L6" s="24">
        <v>34</v>
      </c>
      <c r="M6" s="25">
        <v>27</v>
      </c>
      <c r="N6" s="25">
        <v>14</v>
      </c>
      <c r="O6" s="25">
        <v>11</v>
      </c>
      <c r="P6" s="25">
        <v>5</v>
      </c>
      <c r="Q6" s="26">
        <v>4</v>
      </c>
      <c r="R6" s="1552">
        <v>4</v>
      </c>
      <c r="S6" s="17">
        <f t="shared" si="0"/>
        <v>3</v>
      </c>
      <c r="T6" s="18">
        <f t="shared" si="1"/>
        <v>1</v>
      </c>
      <c r="U6" s="23">
        <v>1</v>
      </c>
      <c r="V6" s="72" t="s">
        <v>84</v>
      </c>
      <c r="W6" s="1128"/>
      <c r="X6" s="1128"/>
      <c r="Y6" s="63"/>
      <c r="Z6" s="63"/>
      <c r="AA6" s="63"/>
      <c r="AB6" s="63"/>
      <c r="AC6" s="63"/>
      <c r="AD6" s="63"/>
      <c r="AE6" s="63"/>
      <c r="AF6" s="63"/>
    </row>
    <row r="7" spans="1:29" ht="9" customHeight="1">
      <c r="A7" s="74" t="s">
        <v>102</v>
      </c>
      <c r="B7" s="20">
        <v>0.40479324868242444</v>
      </c>
      <c r="C7" s="20">
        <v>0.4430563690641951</v>
      </c>
      <c r="D7" s="21">
        <v>0.4458008473173214</v>
      </c>
      <c r="E7" s="21">
        <v>0.4719882456075885</v>
      </c>
      <c r="F7" s="22">
        <v>0.7057075545713759</v>
      </c>
      <c r="G7" s="1549">
        <v>0.6474062675423354</v>
      </c>
      <c r="H7" s="76">
        <v>0.5402429847989628</v>
      </c>
      <c r="I7" s="23">
        <v>21</v>
      </c>
      <c r="J7" s="24">
        <v>1</v>
      </c>
      <c r="K7" s="24">
        <v>2</v>
      </c>
      <c r="L7" s="24">
        <v>2</v>
      </c>
      <c r="M7" s="24">
        <v>1</v>
      </c>
      <c r="N7" s="24">
        <v>2</v>
      </c>
      <c r="O7" s="24">
        <v>2</v>
      </c>
      <c r="P7" s="24">
        <v>2</v>
      </c>
      <c r="Q7" s="26">
        <v>10</v>
      </c>
      <c r="R7" s="1552">
        <v>7</v>
      </c>
      <c r="S7" s="17">
        <f t="shared" si="0"/>
        <v>4</v>
      </c>
      <c r="T7" s="18">
        <f t="shared" si="1"/>
        <v>3</v>
      </c>
      <c r="U7" s="23">
        <v>1</v>
      </c>
      <c r="V7" s="72" t="s">
        <v>102</v>
      </c>
      <c r="W7" s="1128"/>
      <c r="X7" s="1128"/>
      <c r="Y7" s="63"/>
      <c r="AC7" s="41"/>
    </row>
    <row r="8" spans="1:32" ht="9" customHeight="1">
      <c r="A8" s="74" t="s">
        <v>68</v>
      </c>
      <c r="B8" s="20">
        <v>0.6580231503553885</v>
      </c>
      <c r="C8" s="20">
        <v>0.658890655398938</v>
      </c>
      <c r="D8" s="21">
        <v>0.7632742107272499</v>
      </c>
      <c r="E8" s="21">
        <v>0.6806923352289452</v>
      </c>
      <c r="F8" s="22">
        <v>0.6114959770912883</v>
      </c>
      <c r="G8" s="1549">
        <v>0.5581593364070576</v>
      </c>
      <c r="H8" s="76">
        <v>0.5835614978860694</v>
      </c>
      <c r="I8" s="23">
        <v>42</v>
      </c>
      <c r="J8" s="24">
        <v>18</v>
      </c>
      <c r="K8" s="24">
        <v>25</v>
      </c>
      <c r="L8" s="24">
        <v>9</v>
      </c>
      <c r="M8" s="25">
        <v>6</v>
      </c>
      <c r="N8" s="25">
        <v>11</v>
      </c>
      <c r="O8" s="25">
        <v>15</v>
      </c>
      <c r="P8" s="25">
        <v>10</v>
      </c>
      <c r="Q8" s="26">
        <v>3</v>
      </c>
      <c r="R8" s="1552">
        <v>3</v>
      </c>
      <c r="S8" s="17">
        <f t="shared" si="0"/>
        <v>5</v>
      </c>
      <c r="T8" s="18">
        <f t="shared" si="1"/>
        <v>-2</v>
      </c>
      <c r="U8" s="23">
        <v>6</v>
      </c>
      <c r="V8" s="72" t="s">
        <v>68</v>
      </c>
      <c r="W8" s="1128"/>
      <c r="X8" s="1128"/>
      <c r="Y8" s="63"/>
      <c r="Z8" s="63"/>
      <c r="AA8" s="63"/>
      <c r="AB8" s="63"/>
      <c r="AC8" s="63"/>
      <c r="AD8" s="63"/>
      <c r="AE8" s="63"/>
      <c r="AF8" s="63"/>
    </row>
    <row r="9" spans="1:32" ht="9" customHeight="1">
      <c r="A9" s="74" t="s">
        <v>92</v>
      </c>
      <c r="B9" s="20">
        <v>0.5092493463449934</v>
      </c>
      <c r="C9" s="20">
        <v>0.5042870269579091</v>
      </c>
      <c r="D9" s="21">
        <v>0.866494397658489</v>
      </c>
      <c r="E9" s="21">
        <v>0.5100749398198824</v>
      </c>
      <c r="F9" s="22">
        <v>0.48551450433448967</v>
      </c>
      <c r="G9" s="1549">
        <v>0.4874193918856329</v>
      </c>
      <c r="H9" s="76">
        <v>0.5932983884170356</v>
      </c>
      <c r="I9" s="23">
        <v>4</v>
      </c>
      <c r="J9" s="24">
        <v>3</v>
      </c>
      <c r="K9" s="24">
        <v>6</v>
      </c>
      <c r="L9" s="24">
        <v>1</v>
      </c>
      <c r="M9" s="24">
        <v>3</v>
      </c>
      <c r="N9" s="24">
        <v>3</v>
      </c>
      <c r="O9" s="25">
        <v>22</v>
      </c>
      <c r="P9" s="25">
        <v>3</v>
      </c>
      <c r="Q9" s="26">
        <v>2</v>
      </c>
      <c r="R9" s="1552">
        <v>2</v>
      </c>
      <c r="S9" s="17">
        <f t="shared" si="0"/>
        <v>6</v>
      </c>
      <c r="T9" s="18">
        <f t="shared" si="1"/>
        <v>-4</v>
      </c>
      <c r="U9" s="23">
        <v>6</v>
      </c>
      <c r="V9" s="72" t="s">
        <v>92</v>
      </c>
      <c r="W9" s="1128"/>
      <c r="X9" s="1128"/>
      <c r="Y9" s="63"/>
      <c r="Z9" s="63"/>
      <c r="AA9" s="63"/>
      <c r="AB9" s="63"/>
      <c r="AC9" s="63"/>
      <c r="AD9" s="63"/>
      <c r="AE9" s="63"/>
      <c r="AF9" s="63"/>
    </row>
    <row r="10" spans="1:32" ht="9" customHeight="1">
      <c r="A10" s="74" t="s">
        <v>93</v>
      </c>
      <c r="B10" s="20">
        <v>1.0566974296112297</v>
      </c>
      <c r="C10" s="20">
        <v>0.881218530833911</v>
      </c>
      <c r="D10" s="21">
        <v>0.6364332309996231</v>
      </c>
      <c r="E10" s="21">
        <v>0.6694265667080779</v>
      </c>
      <c r="F10" s="22">
        <v>0.7712422669993947</v>
      </c>
      <c r="G10" s="1549">
        <v>0.6895082510093412</v>
      </c>
      <c r="H10" s="76">
        <v>0.6339451131692827</v>
      </c>
      <c r="I10" s="23">
        <v>3</v>
      </c>
      <c r="J10" s="24">
        <v>2</v>
      </c>
      <c r="K10" s="24">
        <v>7</v>
      </c>
      <c r="L10" s="24">
        <v>12</v>
      </c>
      <c r="M10" s="25">
        <v>30</v>
      </c>
      <c r="N10" s="25">
        <v>23</v>
      </c>
      <c r="O10" s="25">
        <v>6</v>
      </c>
      <c r="P10" s="25">
        <v>8</v>
      </c>
      <c r="Q10" s="26">
        <v>12</v>
      </c>
      <c r="R10" s="1552">
        <v>11</v>
      </c>
      <c r="S10" s="17">
        <f t="shared" si="0"/>
        <v>7</v>
      </c>
      <c r="T10" s="18">
        <f t="shared" si="1"/>
        <v>4</v>
      </c>
      <c r="U10" s="23">
        <v>1</v>
      </c>
      <c r="V10" s="72" t="s">
        <v>93</v>
      </c>
      <c r="W10" s="1128"/>
      <c r="X10" s="1128"/>
      <c r="Y10" s="63"/>
      <c r="Z10" s="63"/>
      <c r="AA10" s="63"/>
      <c r="AB10" s="63"/>
      <c r="AC10" s="63"/>
      <c r="AD10" s="63"/>
      <c r="AE10" s="63"/>
      <c r="AF10" s="63"/>
    </row>
    <row r="11" spans="1:32" ht="9" customHeight="1">
      <c r="A11" s="74" t="s">
        <v>81</v>
      </c>
      <c r="B11" s="27">
        <v>1.0356468033566335</v>
      </c>
      <c r="C11" s="27">
        <v>0.8282077550124253</v>
      </c>
      <c r="D11" s="28">
        <v>0.826427540448634</v>
      </c>
      <c r="E11" s="28">
        <v>0.7989225841583757</v>
      </c>
      <c r="F11" s="29">
        <v>0.7965447358182421</v>
      </c>
      <c r="G11" s="1549">
        <v>0.8370485879898156</v>
      </c>
      <c r="H11" s="76">
        <v>0.6761211782660657</v>
      </c>
      <c r="I11" s="23">
        <v>2</v>
      </c>
      <c r="J11" s="24">
        <v>5</v>
      </c>
      <c r="K11" s="24">
        <v>11</v>
      </c>
      <c r="L11" s="24">
        <v>36</v>
      </c>
      <c r="M11" s="25">
        <v>29</v>
      </c>
      <c r="N11" s="25">
        <v>19</v>
      </c>
      <c r="O11" s="25">
        <v>21</v>
      </c>
      <c r="P11" s="25">
        <v>18</v>
      </c>
      <c r="Q11" s="26">
        <v>15</v>
      </c>
      <c r="R11" s="1556">
        <v>19</v>
      </c>
      <c r="S11" s="1557">
        <f t="shared" si="0"/>
        <v>8</v>
      </c>
      <c r="T11" s="1558">
        <f t="shared" si="1"/>
        <v>11</v>
      </c>
      <c r="U11" s="23">
        <v>1</v>
      </c>
      <c r="V11" s="72" t="s">
        <v>81</v>
      </c>
      <c r="W11" s="1128"/>
      <c r="X11" s="1128"/>
      <c r="Y11" s="63"/>
      <c r="Z11" s="63"/>
      <c r="AA11" s="63"/>
      <c r="AB11" s="63"/>
      <c r="AC11" s="63"/>
      <c r="AD11" s="63"/>
      <c r="AE11" s="63"/>
      <c r="AF11" s="63"/>
    </row>
    <row r="12" spans="1:32" ht="9" customHeight="1">
      <c r="A12" s="74" t="s">
        <v>69</v>
      </c>
      <c r="B12" s="20">
        <v>0.7061534338385833</v>
      </c>
      <c r="C12" s="20">
        <v>0.6345789120261709</v>
      </c>
      <c r="D12" s="21">
        <v>0.6603932657556796</v>
      </c>
      <c r="E12" s="21">
        <v>0.7547893609759861</v>
      </c>
      <c r="F12" s="22">
        <v>0.6914557129062798</v>
      </c>
      <c r="G12" s="1549">
        <v>0.7032956206947699</v>
      </c>
      <c r="H12" s="76">
        <v>0.6809566607445664</v>
      </c>
      <c r="I12" s="23">
        <v>20</v>
      </c>
      <c r="J12" s="24">
        <v>22</v>
      </c>
      <c r="K12" s="24">
        <v>20</v>
      </c>
      <c r="L12" s="24">
        <v>22</v>
      </c>
      <c r="M12" s="25">
        <v>10</v>
      </c>
      <c r="N12" s="25">
        <v>9</v>
      </c>
      <c r="O12" s="25">
        <v>9</v>
      </c>
      <c r="P12" s="25">
        <v>15</v>
      </c>
      <c r="Q12" s="26">
        <v>7</v>
      </c>
      <c r="R12" s="1552">
        <v>12</v>
      </c>
      <c r="S12" s="17">
        <f t="shared" si="0"/>
        <v>9</v>
      </c>
      <c r="T12" s="18">
        <f t="shared" si="1"/>
        <v>3</v>
      </c>
      <c r="U12" s="23">
        <v>6</v>
      </c>
      <c r="V12" s="72" t="s">
        <v>69</v>
      </c>
      <c r="W12" s="1128"/>
      <c r="X12" s="1128"/>
      <c r="Y12" s="63"/>
      <c r="Z12" s="63"/>
      <c r="AA12" s="63"/>
      <c r="AB12" s="63"/>
      <c r="AC12" s="63"/>
      <c r="AD12" s="63"/>
      <c r="AE12" s="63"/>
      <c r="AF12" s="63"/>
    </row>
    <row r="13" spans="1:32" ht="9" customHeight="1">
      <c r="A13" s="74" t="s">
        <v>62</v>
      </c>
      <c r="B13" s="20">
        <v>0.521844776467575</v>
      </c>
      <c r="C13" s="20">
        <v>0.5382980986194302</v>
      </c>
      <c r="D13" s="21">
        <v>0.5255960129895295</v>
      </c>
      <c r="E13" s="21">
        <v>0.5331871925970031</v>
      </c>
      <c r="F13" s="22">
        <v>0.6610193142319888</v>
      </c>
      <c r="G13" s="1549">
        <v>0.5999302417403952</v>
      </c>
      <c r="H13" s="76">
        <v>0.6846401453353481</v>
      </c>
      <c r="I13" s="23">
        <v>18</v>
      </c>
      <c r="J13" s="24">
        <v>34</v>
      </c>
      <c r="K13" s="24">
        <v>32</v>
      </c>
      <c r="L13" s="24">
        <v>10</v>
      </c>
      <c r="M13" s="25">
        <v>4</v>
      </c>
      <c r="N13" s="25">
        <v>4</v>
      </c>
      <c r="O13" s="25">
        <v>3</v>
      </c>
      <c r="P13" s="25">
        <v>4</v>
      </c>
      <c r="Q13" s="26">
        <v>6</v>
      </c>
      <c r="R13" s="1552">
        <v>6</v>
      </c>
      <c r="S13" s="17">
        <f t="shared" si="0"/>
        <v>10</v>
      </c>
      <c r="T13" s="18">
        <f t="shared" si="1"/>
        <v>-4</v>
      </c>
      <c r="U13" s="23">
        <v>3</v>
      </c>
      <c r="V13" s="72" t="s">
        <v>62</v>
      </c>
      <c r="W13" s="1128"/>
      <c r="X13" s="1128"/>
      <c r="Y13" s="63"/>
      <c r="Z13" s="63"/>
      <c r="AA13" s="63"/>
      <c r="AB13" s="63"/>
      <c r="AC13" s="63"/>
      <c r="AD13" s="63"/>
      <c r="AE13" s="63"/>
      <c r="AF13" s="63"/>
    </row>
    <row r="14" spans="1:32" ht="9" customHeight="1">
      <c r="A14" s="74" t="s">
        <v>89</v>
      </c>
      <c r="B14" s="20">
        <v>0.6598922178413346</v>
      </c>
      <c r="C14" s="20">
        <v>0.6123005842531118</v>
      </c>
      <c r="D14" s="21">
        <v>0.6097863999697295</v>
      </c>
      <c r="E14" s="21">
        <v>0.6727094194031418</v>
      </c>
      <c r="F14" s="22">
        <v>0.6424824975384182</v>
      </c>
      <c r="G14" s="1549">
        <v>0.6666836568617764</v>
      </c>
      <c r="H14" s="76">
        <v>0.6912763849630941</v>
      </c>
      <c r="I14" s="23">
        <v>10</v>
      </c>
      <c r="J14" s="24">
        <v>33</v>
      </c>
      <c r="K14" s="24">
        <v>21</v>
      </c>
      <c r="L14" s="24">
        <v>20</v>
      </c>
      <c r="M14" s="24">
        <v>7</v>
      </c>
      <c r="N14" s="24">
        <v>7</v>
      </c>
      <c r="O14" s="25">
        <v>5</v>
      </c>
      <c r="P14" s="25">
        <v>9</v>
      </c>
      <c r="Q14" s="26">
        <v>5</v>
      </c>
      <c r="R14" s="1552">
        <v>8</v>
      </c>
      <c r="S14" s="17">
        <f t="shared" si="0"/>
        <v>11</v>
      </c>
      <c r="T14" s="18">
        <f t="shared" si="1"/>
        <v>-3</v>
      </c>
      <c r="U14" s="23">
        <v>6</v>
      </c>
      <c r="V14" s="72" t="s">
        <v>89</v>
      </c>
      <c r="W14" s="1128"/>
      <c r="X14" s="1128"/>
      <c r="Y14" s="63"/>
      <c r="Z14" s="63"/>
      <c r="AA14" s="63"/>
      <c r="AB14" s="63"/>
      <c r="AC14" s="63"/>
      <c r="AD14" s="63"/>
      <c r="AE14" s="63"/>
      <c r="AF14" s="63"/>
    </row>
    <row r="15" spans="1:32" ht="9" customHeight="1">
      <c r="A15" s="74" t="s">
        <v>95</v>
      </c>
      <c r="B15" s="20">
        <v>0.6932441388123455</v>
      </c>
      <c r="C15" s="20">
        <v>0.6786189890411504</v>
      </c>
      <c r="D15" s="21">
        <v>0.6508883068313446</v>
      </c>
      <c r="E15" s="21">
        <v>0.6415408330649625</v>
      </c>
      <c r="F15" s="22">
        <v>0.7035601508910648</v>
      </c>
      <c r="G15" s="1549">
        <v>0.7614781405493073</v>
      </c>
      <c r="H15" s="76">
        <v>0.72693815445283</v>
      </c>
      <c r="I15" s="23">
        <v>11</v>
      </c>
      <c r="J15" s="24">
        <v>15</v>
      </c>
      <c r="K15" s="24">
        <v>14</v>
      </c>
      <c r="L15" s="24">
        <v>25</v>
      </c>
      <c r="M15" s="25">
        <v>8</v>
      </c>
      <c r="N15" s="25">
        <v>13</v>
      </c>
      <c r="O15" s="25">
        <v>8</v>
      </c>
      <c r="P15" s="25">
        <v>6</v>
      </c>
      <c r="Q15" s="26">
        <v>9</v>
      </c>
      <c r="R15" s="1552">
        <v>15</v>
      </c>
      <c r="S15" s="17">
        <f t="shared" si="0"/>
        <v>12</v>
      </c>
      <c r="T15" s="18">
        <f t="shared" si="1"/>
        <v>3</v>
      </c>
      <c r="U15" s="23">
        <v>4</v>
      </c>
      <c r="V15" s="72" t="s">
        <v>95</v>
      </c>
      <c r="W15" s="1128"/>
      <c r="X15" s="1128"/>
      <c r="Y15" s="63"/>
      <c r="Z15" s="63"/>
      <c r="AA15" s="63"/>
      <c r="AB15" s="63"/>
      <c r="AC15" s="63"/>
      <c r="AD15" s="63"/>
      <c r="AE15" s="63"/>
      <c r="AF15" s="63"/>
    </row>
    <row r="16" spans="1:32" ht="9" customHeight="1">
      <c r="A16" s="74" t="s">
        <v>76</v>
      </c>
      <c r="B16" s="27">
        <v>1.332650858490046</v>
      </c>
      <c r="C16" s="27">
        <v>1.2152876999748514</v>
      </c>
      <c r="D16" s="28">
        <v>0.9147983455602192</v>
      </c>
      <c r="E16" s="28">
        <v>1.2329015900470877</v>
      </c>
      <c r="F16" s="29">
        <v>1.0225273860295006</v>
      </c>
      <c r="G16" s="1549">
        <v>0.8220826591039468</v>
      </c>
      <c r="H16" s="76">
        <v>0.7448595993482404</v>
      </c>
      <c r="I16" s="23">
        <v>35</v>
      </c>
      <c r="J16" s="24">
        <v>40</v>
      </c>
      <c r="K16" s="24">
        <v>41</v>
      </c>
      <c r="L16" s="24">
        <v>11</v>
      </c>
      <c r="M16" s="25">
        <v>39</v>
      </c>
      <c r="N16" s="25">
        <v>35</v>
      </c>
      <c r="O16" s="25">
        <v>25</v>
      </c>
      <c r="P16" s="25">
        <v>34</v>
      </c>
      <c r="Q16" s="26">
        <v>28</v>
      </c>
      <c r="R16" s="1552">
        <v>17</v>
      </c>
      <c r="S16" s="17">
        <f t="shared" si="0"/>
        <v>13</v>
      </c>
      <c r="T16" s="18">
        <f t="shared" si="1"/>
        <v>4</v>
      </c>
      <c r="U16" s="23">
        <v>3</v>
      </c>
      <c r="V16" s="72" t="s">
        <v>76</v>
      </c>
      <c r="W16" s="1128"/>
      <c r="X16" s="1128"/>
      <c r="Y16" s="63"/>
      <c r="Z16" s="63"/>
      <c r="AA16" s="63"/>
      <c r="AB16" s="63"/>
      <c r="AC16" s="63"/>
      <c r="AD16" s="63"/>
      <c r="AE16" s="63"/>
      <c r="AF16" s="63"/>
    </row>
    <row r="17" spans="1:32" ht="9" customHeight="1">
      <c r="A17" s="74" t="s">
        <v>65</v>
      </c>
      <c r="B17" s="20">
        <v>0.7024384610026968</v>
      </c>
      <c r="C17" s="20">
        <v>0.594095717682956</v>
      </c>
      <c r="D17" s="21">
        <v>0.6780090171971772</v>
      </c>
      <c r="E17" s="21">
        <v>0.7043039110832572</v>
      </c>
      <c r="F17" s="22">
        <v>0.6935998955102455</v>
      </c>
      <c r="G17" s="1549">
        <v>0.6847740528469326</v>
      </c>
      <c r="H17" s="76">
        <v>0.7481712441455995</v>
      </c>
      <c r="I17" s="23">
        <v>25</v>
      </c>
      <c r="J17" s="24">
        <v>24</v>
      </c>
      <c r="K17" s="24">
        <v>40</v>
      </c>
      <c r="L17" s="24">
        <v>5</v>
      </c>
      <c r="M17" s="25">
        <v>9</v>
      </c>
      <c r="N17" s="25">
        <v>5</v>
      </c>
      <c r="O17" s="25">
        <v>10</v>
      </c>
      <c r="P17" s="25">
        <v>11</v>
      </c>
      <c r="Q17" s="26">
        <v>8</v>
      </c>
      <c r="R17" s="1552">
        <v>10</v>
      </c>
      <c r="S17" s="17">
        <f t="shared" si="0"/>
        <v>14</v>
      </c>
      <c r="T17" s="18">
        <f t="shared" si="1"/>
        <v>-4</v>
      </c>
      <c r="U17" s="23">
        <v>1</v>
      </c>
      <c r="V17" s="72" t="s">
        <v>65</v>
      </c>
      <c r="W17" s="1128"/>
      <c r="X17" s="1128"/>
      <c r="Y17" s="63"/>
      <c r="Z17" s="63"/>
      <c r="AA17" s="63"/>
      <c r="AB17" s="63"/>
      <c r="AC17" s="63"/>
      <c r="AD17" s="63"/>
      <c r="AE17" s="63"/>
      <c r="AF17" s="63"/>
    </row>
    <row r="18" spans="1:32" ht="9" customHeight="1">
      <c r="A18" s="74" t="s">
        <v>67</v>
      </c>
      <c r="B18" s="20">
        <v>0.8236283476733384</v>
      </c>
      <c r="C18" s="20">
        <v>1.0756872126473906</v>
      </c>
      <c r="D18" s="21">
        <v>0.7739400028178771</v>
      </c>
      <c r="E18" s="21">
        <v>0.8062431919142089</v>
      </c>
      <c r="F18" s="22">
        <v>0.9624976173979177</v>
      </c>
      <c r="G18" s="1549">
        <v>0.7555453332760109</v>
      </c>
      <c r="H18" s="76">
        <v>0.7482673238130451</v>
      </c>
      <c r="I18" s="23">
        <v>13</v>
      </c>
      <c r="J18" s="24">
        <v>27</v>
      </c>
      <c r="K18" s="24">
        <v>18</v>
      </c>
      <c r="L18" s="24">
        <v>24</v>
      </c>
      <c r="M18" s="25">
        <v>17</v>
      </c>
      <c r="N18" s="25">
        <v>31</v>
      </c>
      <c r="O18" s="25">
        <v>16</v>
      </c>
      <c r="P18" s="25">
        <v>19</v>
      </c>
      <c r="Q18" s="26">
        <v>25</v>
      </c>
      <c r="R18" s="1552">
        <v>14</v>
      </c>
      <c r="S18" s="17">
        <f t="shared" si="0"/>
        <v>15</v>
      </c>
      <c r="T18" s="18">
        <f t="shared" si="1"/>
        <v>-1</v>
      </c>
      <c r="U18" s="23">
        <v>3</v>
      </c>
      <c r="V18" s="72" t="s">
        <v>67</v>
      </c>
      <c r="W18" s="1128"/>
      <c r="X18" s="1128"/>
      <c r="Y18" s="63"/>
      <c r="Z18" s="63"/>
      <c r="AA18" s="63"/>
      <c r="AB18" s="63"/>
      <c r="AC18" s="63"/>
      <c r="AD18" s="63"/>
      <c r="AE18" s="63"/>
      <c r="AF18" s="63"/>
    </row>
    <row r="19" spans="1:32" ht="9" customHeight="1">
      <c r="A19" s="74" t="s">
        <v>97</v>
      </c>
      <c r="B19" s="20">
        <v>0.7542644244905873</v>
      </c>
      <c r="C19" s="20">
        <v>0.8181149391762362</v>
      </c>
      <c r="D19" s="21">
        <v>0.7806337385746316</v>
      </c>
      <c r="E19" s="21">
        <v>0.8544419763559681</v>
      </c>
      <c r="F19" s="22">
        <v>0.724337579248548</v>
      </c>
      <c r="G19" s="1549">
        <v>0.8234929096384348</v>
      </c>
      <c r="H19" s="76">
        <v>0.7519608858308949</v>
      </c>
      <c r="I19" s="23">
        <v>6</v>
      </c>
      <c r="J19" s="24">
        <v>23</v>
      </c>
      <c r="K19" s="24">
        <v>29</v>
      </c>
      <c r="L19" s="24">
        <v>26</v>
      </c>
      <c r="M19" s="24">
        <v>14</v>
      </c>
      <c r="N19" s="24">
        <v>18</v>
      </c>
      <c r="O19" s="24">
        <v>17</v>
      </c>
      <c r="P19" s="24">
        <v>21</v>
      </c>
      <c r="Q19" s="26">
        <v>11</v>
      </c>
      <c r="R19" s="1552">
        <v>18</v>
      </c>
      <c r="S19" s="17">
        <f t="shared" si="0"/>
        <v>16</v>
      </c>
      <c r="T19" s="18">
        <f t="shared" si="1"/>
        <v>2</v>
      </c>
      <c r="U19" s="23">
        <v>3</v>
      </c>
      <c r="V19" s="72" t="s">
        <v>97</v>
      </c>
      <c r="W19" s="1128"/>
      <c r="X19" s="1128"/>
      <c r="Y19" s="63"/>
      <c r="Z19" s="63"/>
      <c r="AA19" s="63"/>
      <c r="AB19" s="63"/>
      <c r="AC19" s="63"/>
      <c r="AD19" s="63"/>
      <c r="AE19" s="63"/>
      <c r="AF19" s="63"/>
    </row>
    <row r="20" spans="1:32" ht="9" customHeight="1">
      <c r="A20" s="74" t="s">
        <v>87</v>
      </c>
      <c r="B20" s="20">
        <v>0.9032311726473411</v>
      </c>
      <c r="C20" s="20">
        <v>0.8798022635858396</v>
      </c>
      <c r="D20" s="21">
        <v>0.8225035196298603</v>
      </c>
      <c r="E20" s="21">
        <v>0.7906838197581356</v>
      </c>
      <c r="F20" s="22">
        <v>0.8942324025947584</v>
      </c>
      <c r="G20" s="1549">
        <v>0.7996120694138398</v>
      </c>
      <c r="H20" s="76">
        <v>0.7890163482959679</v>
      </c>
      <c r="I20" s="23">
        <v>31</v>
      </c>
      <c r="J20" s="24">
        <v>25</v>
      </c>
      <c r="K20" s="24">
        <v>28</v>
      </c>
      <c r="L20" s="24">
        <v>27</v>
      </c>
      <c r="M20" s="24">
        <v>22</v>
      </c>
      <c r="N20" s="24">
        <v>22</v>
      </c>
      <c r="O20" s="25">
        <v>20</v>
      </c>
      <c r="P20" s="25">
        <v>17</v>
      </c>
      <c r="Q20" s="26">
        <v>23</v>
      </c>
      <c r="R20" s="1552">
        <v>16</v>
      </c>
      <c r="S20" s="17">
        <f t="shared" si="0"/>
        <v>17</v>
      </c>
      <c r="T20" s="18">
        <f t="shared" si="1"/>
        <v>-1</v>
      </c>
      <c r="U20" s="23">
        <v>2</v>
      </c>
      <c r="V20" s="72" t="s">
        <v>87</v>
      </c>
      <c r="W20" s="1128"/>
      <c r="X20" s="1128"/>
      <c r="Y20" s="63"/>
      <c r="Z20" s="63"/>
      <c r="AA20" s="63"/>
      <c r="AB20" s="63"/>
      <c r="AC20" s="63"/>
      <c r="AD20" s="63"/>
      <c r="AE20" s="63"/>
      <c r="AF20" s="63"/>
    </row>
    <row r="21" spans="1:32" ht="9" customHeight="1">
      <c r="A21" s="74" t="s">
        <v>75</v>
      </c>
      <c r="B21" s="20">
        <v>0.7327734915429872</v>
      </c>
      <c r="C21" s="20">
        <v>0.7165360033479965</v>
      </c>
      <c r="D21" s="21">
        <v>0.7193137398835753</v>
      </c>
      <c r="E21" s="21">
        <v>0.7443251937045741</v>
      </c>
      <c r="F21" s="22">
        <v>0.7972296181697608</v>
      </c>
      <c r="G21" s="1549">
        <v>0.7464938182429793</v>
      </c>
      <c r="H21" s="76">
        <v>0.8284703066235816</v>
      </c>
      <c r="I21" s="23">
        <v>22</v>
      </c>
      <c r="J21" s="24">
        <v>13</v>
      </c>
      <c r="K21" s="24">
        <v>16</v>
      </c>
      <c r="L21" s="24">
        <v>21</v>
      </c>
      <c r="M21" s="25">
        <v>12</v>
      </c>
      <c r="N21" s="25">
        <v>15</v>
      </c>
      <c r="O21" s="25">
        <v>13</v>
      </c>
      <c r="P21" s="25">
        <v>14</v>
      </c>
      <c r="Q21" s="26">
        <v>16</v>
      </c>
      <c r="R21" s="1552">
        <v>13</v>
      </c>
      <c r="S21" s="17">
        <f t="shared" si="0"/>
        <v>18</v>
      </c>
      <c r="T21" s="18">
        <f t="shared" si="1"/>
        <v>-5</v>
      </c>
      <c r="U21" s="23">
        <v>6</v>
      </c>
      <c r="V21" s="72" t="s">
        <v>75</v>
      </c>
      <c r="W21" s="1128"/>
      <c r="X21" s="1128"/>
      <c r="Y21" s="63"/>
      <c r="Z21" s="63"/>
      <c r="AA21" s="63"/>
      <c r="AB21" s="63"/>
      <c r="AC21" s="63"/>
      <c r="AD21" s="63"/>
      <c r="AE21" s="63"/>
      <c r="AF21" s="63"/>
    </row>
    <row r="22" spans="1:32" ht="9" customHeight="1">
      <c r="A22" s="74" t="s">
        <v>94</v>
      </c>
      <c r="B22" s="20">
        <v>0.8865027598064823</v>
      </c>
      <c r="C22" s="20">
        <v>0.874358314328168</v>
      </c>
      <c r="D22" s="21">
        <v>0.907138426321492</v>
      </c>
      <c r="E22" s="21">
        <v>0.8701671279552463</v>
      </c>
      <c r="F22" s="22">
        <v>0.919797801077083</v>
      </c>
      <c r="G22" s="1549">
        <v>0.8468103178627647</v>
      </c>
      <c r="H22" s="76">
        <v>0.8547346212570623</v>
      </c>
      <c r="I22" s="23">
        <v>23</v>
      </c>
      <c r="J22" s="24">
        <v>37</v>
      </c>
      <c r="K22" s="24">
        <v>36</v>
      </c>
      <c r="L22" s="24">
        <v>30</v>
      </c>
      <c r="M22" s="24">
        <v>20</v>
      </c>
      <c r="N22" s="24">
        <v>21</v>
      </c>
      <c r="O22" s="25">
        <v>24</v>
      </c>
      <c r="P22" s="25">
        <v>22</v>
      </c>
      <c r="Q22" s="26">
        <v>24</v>
      </c>
      <c r="R22" s="1552">
        <v>20</v>
      </c>
      <c r="S22" s="17">
        <f t="shared" si="0"/>
        <v>19</v>
      </c>
      <c r="T22" s="18">
        <f t="shared" si="1"/>
        <v>1</v>
      </c>
      <c r="U22" s="23">
        <v>3</v>
      </c>
      <c r="V22" s="72" t="s">
        <v>94</v>
      </c>
      <c r="W22" s="1128"/>
      <c r="X22" s="1128"/>
      <c r="Y22" s="63"/>
      <c r="Z22" s="63"/>
      <c r="AA22" s="63"/>
      <c r="AB22" s="63"/>
      <c r="AC22" s="63"/>
      <c r="AD22" s="63"/>
      <c r="AE22" s="63"/>
      <c r="AF22" s="63"/>
    </row>
    <row r="23" spans="1:32" ht="9" customHeight="1">
      <c r="A23" s="74" t="s">
        <v>85</v>
      </c>
      <c r="B23" s="20">
        <v>0.7392543184094409</v>
      </c>
      <c r="C23" s="20">
        <v>0.605448692410666</v>
      </c>
      <c r="D23" s="21">
        <v>0.5744665953751963</v>
      </c>
      <c r="E23" s="21">
        <v>0.7811973781034945</v>
      </c>
      <c r="F23" s="22">
        <v>0.8927735784926486</v>
      </c>
      <c r="G23" s="1549">
        <v>0.6713716602985643</v>
      </c>
      <c r="H23" s="76">
        <v>0.8639802810947641</v>
      </c>
      <c r="I23" s="23">
        <v>7</v>
      </c>
      <c r="J23" s="24">
        <v>7</v>
      </c>
      <c r="K23" s="24">
        <v>38</v>
      </c>
      <c r="L23" s="24">
        <v>6</v>
      </c>
      <c r="M23" s="25">
        <v>13</v>
      </c>
      <c r="N23" s="25">
        <v>6</v>
      </c>
      <c r="O23" s="25">
        <v>4</v>
      </c>
      <c r="P23" s="25">
        <v>16</v>
      </c>
      <c r="Q23" s="26">
        <v>22</v>
      </c>
      <c r="R23" s="1553">
        <v>9</v>
      </c>
      <c r="S23" s="1554">
        <f t="shared" si="0"/>
        <v>20</v>
      </c>
      <c r="T23" s="1555">
        <f t="shared" si="1"/>
        <v>-11</v>
      </c>
      <c r="U23" s="23">
        <v>1</v>
      </c>
      <c r="V23" s="72" t="s">
        <v>85</v>
      </c>
      <c r="W23" s="1128"/>
      <c r="X23" s="1128"/>
      <c r="Y23" s="63"/>
      <c r="Z23" s="63"/>
      <c r="AA23" s="63"/>
      <c r="AB23" s="63"/>
      <c r="AC23" s="63"/>
      <c r="AD23" s="63"/>
      <c r="AE23" s="63"/>
      <c r="AF23" s="63"/>
    </row>
    <row r="24" spans="1:32" ht="9" customHeight="1">
      <c r="A24" s="74" t="s">
        <v>100</v>
      </c>
      <c r="B24" s="27">
        <v>0.7805873166563818</v>
      </c>
      <c r="C24" s="27">
        <v>0.7849350475807105</v>
      </c>
      <c r="D24" s="28">
        <v>0.8181960156008353</v>
      </c>
      <c r="E24" s="28">
        <v>0.8910623916194286</v>
      </c>
      <c r="F24" s="29">
        <v>0.8837323159415336</v>
      </c>
      <c r="G24" s="1549">
        <v>0.8991177540072225</v>
      </c>
      <c r="H24" s="76">
        <v>0.8731272712493169</v>
      </c>
      <c r="I24" s="23">
        <v>37</v>
      </c>
      <c r="J24" s="24">
        <v>36</v>
      </c>
      <c r="K24" s="24">
        <v>12</v>
      </c>
      <c r="L24" s="24">
        <v>19</v>
      </c>
      <c r="M24" s="25">
        <v>16</v>
      </c>
      <c r="N24" s="25">
        <v>17</v>
      </c>
      <c r="O24" s="25">
        <v>19</v>
      </c>
      <c r="P24" s="25">
        <v>23</v>
      </c>
      <c r="Q24" s="26">
        <v>21</v>
      </c>
      <c r="R24" s="1552">
        <v>22</v>
      </c>
      <c r="S24" s="17">
        <f t="shared" si="0"/>
        <v>21</v>
      </c>
      <c r="T24" s="18">
        <f t="shared" si="1"/>
        <v>1</v>
      </c>
      <c r="U24" s="23">
        <v>6</v>
      </c>
      <c r="V24" s="72" t="s">
        <v>100</v>
      </c>
      <c r="W24" s="1128"/>
      <c r="X24" s="1128"/>
      <c r="Y24" s="63"/>
      <c r="Z24" s="63"/>
      <c r="AA24" s="63"/>
      <c r="AB24" s="63"/>
      <c r="AC24" s="63"/>
      <c r="AD24" s="63"/>
      <c r="AE24" s="63"/>
      <c r="AF24" s="63"/>
    </row>
    <row r="25" spans="1:32" ht="9" customHeight="1">
      <c r="A25" s="74" t="s">
        <v>73</v>
      </c>
      <c r="B25" s="20">
        <v>0.7697601171142329</v>
      </c>
      <c r="C25" s="20">
        <v>0.6725818429282331</v>
      </c>
      <c r="D25" s="21">
        <v>0.803422113802409</v>
      </c>
      <c r="E25" s="21">
        <v>0.9795314087350153</v>
      </c>
      <c r="F25" s="22">
        <v>0.8255575098577808</v>
      </c>
      <c r="G25" s="1549">
        <v>0.9033588610359248</v>
      </c>
      <c r="H25" s="76">
        <v>0.8756652475657326</v>
      </c>
      <c r="I25" s="23">
        <v>12</v>
      </c>
      <c r="J25" s="24">
        <v>16</v>
      </c>
      <c r="K25" s="24">
        <v>27</v>
      </c>
      <c r="L25" s="24">
        <v>8</v>
      </c>
      <c r="M25" s="25">
        <v>15</v>
      </c>
      <c r="N25" s="25">
        <v>12</v>
      </c>
      <c r="O25" s="25">
        <v>18</v>
      </c>
      <c r="P25" s="25">
        <v>27</v>
      </c>
      <c r="Q25" s="26">
        <v>17</v>
      </c>
      <c r="R25" s="1552">
        <v>23</v>
      </c>
      <c r="S25" s="17">
        <f t="shared" si="0"/>
        <v>22</v>
      </c>
      <c r="T25" s="18">
        <f t="shared" si="1"/>
        <v>1</v>
      </c>
      <c r="U25" s="23">
        <v>1</v>
      </c>
      <c r="V25" s="72" t="s">
        <v>73</v>
      </c>
      <c r="W25" s="1128"/>
      <c r="X25" s="1128"/>
      <c r="Y25" s="63"/>
      <c r="Z25" s="63"/>
      <c r="AA25" s="63"/>
      <c r="AB25" s="63"/>
      <c r="AC25" s="63"/>
      <c r="AD25" s="63"/>
      <c r="AE25" s="63"/>
      <c r="AF25" s="63"/>
    </row>
    <row r="26" spans="1:32" ht="9" customHeight="1">
      <c r="A26" s="74" t="s">
        <v>79</v>
      </c>
      <c r="B26" s="20">
        <v>0.9261596459494612</v>
      </c>
      <c r="C26" s="20">
        <v>0.858849162383467</v>
      </c>
      <c r="D26" s="21">
        <v>1.2193190451846152</v>
      </c>
      <c r="E26" s="21">
        <v>1.259595981462673</v>
      </c>
      <c r="F26" s="22">
        <v>1.0171668423072657</v>
      </c>
      <c r="G26" s="1549">
        <v>1.0407400496514396</v>
      </c>
      <c r="H26" s="76">
        <v>0.9255058008016065</v>
      </c>
      <c r="I26" s="23">
        <v>8</v>
      </c>
      <c r="J26" s="24">
        <v>8</v>
      </c>
      <c r="K26" s="24">
        <v>8</v>
      </c>
      <c r="L26" s="24">
        <v>28</v>
      </c>
      <c r="M26" s="25">
        <v>25</v>
      </c>
      <c r="N26" s="25">
        <v>20</v>
      </c>
      <c r="O26" s="25">
        <v>36</v>
      </c>
      <c r="P26" s="25">
        <v>36</v>
      </c>
      <c r="Q26" s="26">
        <v>27</v>
      </c>
      <c r="R26" s="1556">
        <v>31</v>
      </c>
      <c r="S26" s="1557">
        <f t="shared" si="0"/>
        <v>23</v>
      </c>
      <c r="T26" s="1558">
        <f t="shared" si="1"/>
        <v>8</v>
      </c>
      <c r="U26" s="23">
        <v>3</v>
      </c>
      <c r="V26" s="72" t="s">
        <v>79</v>
      </c>
      <c r="W26" s="1128"/>
      <c r="X26" s="1128"/>
      <c r="Y26" s="63"/>
      <c r="Z26" s="63"/>
      <c r="AA26" s="63"/>
      <c r="AB26" s="63"/>
      <c r="AC26" s="63"/>
      <c r="AD26" s="63"/>
      <c r="AE26" s="63"/>
      <c r="AF26" s="63"/>
    </row>
    <row r="27" spans="1:32" ht="9" customHeight="1">
      <c r="A27" s="74" t="s">
        <v>101</v>
      </c>
      <c r="B27" s="20">
        <v>1.0695711749919603</v>
      </c>
      <c r="C27" s="20">
        <v>1.0241011538611895</v>
      </c>
      <c r="D27" s="21">
        <v>1.03611817655125</v>
      </c>
      <c r="E27" s="21">
        <v>0.9305091670869317</v>
      </c>
      <c r="F27" s="22">
        <v>0.7813953645809484</v>
      </c>
      <c r="G27" s="1549">
        <v>0.9363563914990811</v>
      </c>
      <c r="H27" s="76">
        <v>0.9317393850474153</v>
      </c>
      <c r="I27" s="23">
        <v>26</v>
      </c>
      <c r="J27" s="24">
        <v>10</v>
      </c>
      <c r="K27" s="24">
        <v>9</v>
      </c>
      <c r="L27" s="24">
        <v>31</v>
      </c>
      <c r="M27" s="24">
        <v>32</v>
      </c>
      <c r="N27" s="24">
        <v>28</v>
      </c>
      <c r="O27" s="24">
        <v>28</v>
      </c>
      <c r="P27" s="24">
        <v>24</v>
      </c>
      <c r="Q27" s="26">
        <v>14</v>
      </c>
      <c r="R27" s="1552">
        <v>26</v>
      </c>
      <c r="S27" s="17">
        <f t="shared" si="0"/>
        <v>24</v>
      </c>
      <c r="T27" s="18">
        <f t="shared" si="1"/>
        <v>2</v>
      </c>
      <c r="U27" s="23">
        <v>1</v>
      </c>
      <c r="V27" s="72" t="s">
        <v>101</v>
      </c>
      <c r="W27" s="1128"/>
      <c r="X27" s="1128"/>
      <c r="Y27" s="63"/>
      <c r="Z27" s="63"/>
      <c r="AA27" s="63"/>
      <c r="AB27" s="63"/>
      <c r="AC27" s="63"/>
      <c r="AD27" s="63"/>
      <c r="AE27" s="63"/>
      <c r="AF27" s="63"/>
    </row>
    <row r="28" spans="1:32" ht="9" customHeight="1">
      <c r="A28" s="74" t="s">
        <v>96</v>
      </c>
      <c r="B28" s="20">
        <v>0.9222564324748332</v>
      </c>
      <c r="C28" s="20">
        <v>1.0518495170033835</v>
      </c>
      <c r="D28" s="21">
        <v>1.12232361222379</v>
      </c>
      <c r="E28" s="21">
        <v>0.8463673473035808</v>
      </c>
      <c r="F28" s="22">
        <v>1.1712571102227078</v>
      </c>
      <c r="G28" s="1549">
        <v>0.8782511618875025</v>
      </c>
      <c r="H28" s="76">
        <v>0.9492504106134844</v>
      </c>
      <c r="I28" s="23">
        <v>24</v>
      </c>
      <c r="J28" s="24">
        <v>6</v>
      </c>
      <c r="K28" s="24">
        <v>10</v>
      </c>
      <c r="L28" s="24">
        <v>4</v>
      </c>
      <c r="M28" s="24">
        <v>24</v>
      </c>
      <c r="N28" s="24">
        <v>29</v>
      </c>
      <c r="O28" s="25">
        <v>32</v>
      </c>
      <c r="P28" s="25">
        <v>20</v>
      </c>
      <c r="Q28" s="26">
        <v>34</v>
      </c>
      <c r="R28" s="1552">
        <v>21</v>
      </c>
      <c r="S28" s="17">
        <f t="shared" si="0"/>
        <v>25</v>
      </c>
      <c r="T28" s="18">
        <f t="shared" si="1"/>
        <v>-4</v>
      </c>
      <c r="U28" s="23">
        <v>1</v>
      </c>
      <c r="V28" s="72" t="s">
        <v>96</v>
      </c>
      <c r="W28" s="1128"/>
      <c r="X28" s="1128"/>
      <c r="Y28" s="63"/>
      <c r="Z28" s="63"/>
      <c r="AA28" s="63"/>
      <c r="AB28" s="63"/>
      <c r="AC28" s="63"/>
      <c r="AD28" s="63"/>
      <c r="AE28" s="63"/>
      <c r="AF28" s="63"/>
    </row>
    <row r="29" spans="1:32" ht="9" customHeight="1">
      <c r="A29" s="74" t="s">
        <v>56</v>
      </c>
      <c r="B29" s="20">
        <v>1.0205040763463737</v>
      </c>
      <c r="C29" s="20">
        <v>1.0964701380277393</v>
      </c>
      <c r="D29" s="21">
        <v>1.0996133578915253</v>
      </c>
      <c r="E29" s="21">
        <v>0.9973551752042918</v>
      </c>
      <c r="F29" s="22">
        <v>1.3040409713188592</v>
      </c>
      <c r="G29" s="1549">
        <v>0.9592154306222299</v>
      </c>
      <c r="H29" s="76">
        <v>0.9633820827343316</v>
      </c>
      <c r="I29" s="23">
        <v>32</v>
      </c>
      <c r="J29" s="24">
        <v>42</v>
      </c>
      <c r="K29" s="24">
        <v>44</v>
      </c>
      <c r="L29" s="24">
        <v>16</v>
      </c>
      <c r="M29" s="25">
        <v>28</v>
      </c>
      <c r="N29" s="25">
        <v>32</v>
      </c>
      <c r="O29" s="25">
        <v>31</v>
      </c>
      <c r="P29" s="25">
        <v>28</v>
      </c>
      <c r="Q29" s="26">
        <v>37</v>
      </c>
      <c r="R29" s="1552">
        <v>27</v>
      </c>
      <c r="S29" s="17">
        <f t="shared" si="0"/>
        <v>26</v>
      </c>
      <c r="T29" s="18">
        <f t="shared" si="1"/>
        <v>1</v>
      </c>
      <c r="U29" s="23">
        <v>6</v>
      </c>
      <c r="V29" s="72" t="s">
        <v>56</v>
      </c>
      <c r="W29" s="1128"/>
      <c r="X29" s="1128"/>
      <c r="Y29" s="63"/>
      <c r="Z29" s="63"/>
      <c r="AA29" s="63"/>
      <c r="AB29" s="63"/>
      <c r="AC29" s="63"/>
      <c r="AD29" s="63"/>
      <c r="AE29" s="63"/>
      <c r="AF29" s="63"/>
    </row>
    <row r="30" spans="1:32" ht="9" customHeight="1">
      <c r="A30" s="74" t="s">
        <v>55</v>
      </c>
      <c r="B30" s="20">
        <v>2.159956419955663</v>
      </c>
      <c r="C30" s="20">
        <v>2.3171335937055053</v>
      </c>
      <c r="D30" s="21">
        <v>1.648968112408849</v>
      </c>
      <c r="E30" s="21">
        <v>1.4589652376329865</v>
      </c>
      <c r="F30" s="22">
        <v>1.1405971445777514</v>
      </c>
      <c r="G30" s="1549">
        <v>0.9821200502394176</v>
      </c>
      <c r="H30" s="76">
        <v>0.9980004712877771</v>
      </c>
      <c r="I30" s="23">
        <v>5</v>
      </c>
      <c r="J30" s="24">
        <v>4</v>
      </c>
      <c r="K30" s="24">
        <v>3</v>
      </c>
      <c r="L30" s="24">
        <v>41</v>
      </c>
      <c r="M30" s="25">
        <v>46</v>
      </c>
      <c r="N30" s="25">
        <v>47</v>
      </c>
      <c r="O30" s="25">
        <v>44</v>
      </c>
      <c r="P30" s="25">
        <v>41</v>
      </c>
      <c r="Q30" s="26">
        <v>31</v>
      </c>
      <c r="R30" s="1552">
        <v>28</v>
      </c>
      <c r="S30" s="17">
        <f t="shared" si="0"/>
        <v>27</v>
      </c>
      <c r="T30" s="18">
        <f t="shared" si="1"/>
        <v>1</v>
      </c>
      <c r="U30" s="23">
        <v>1</v>
      </c>
      <c r="V30" s="72" t="s">
        <v>55</v>
      </c>
      <c r="W30" s="1128"/>
      <c r="X30" s="1128"/>
      <c r="Y30" s="63"/>
      <c r="Z30" s="63"/>
      <c r="AA30" s="63"/>
      <c r="AB30" s="63"/>
      <c r="AC30" s="63"/>
      <c r="AD30" s="63"/>
      <c r="AE30" s="63"/>
      <c r="AF30" s="63"/>
    </row>
    <row r="31" spans="1:32" ht="9" customHeight="1">
      <c r="A31" s="74" t="s">
        <v>60</v>
      </c>
      <c r="B31" s="20">
        <v>1.3810718963248776</v>
      </c>
      <c r="C31" s="20">
        <v>1.3557352565246976</v>
      </c>
      <c r="D31" s="21">
        <v>1.0700106523804942</v>
      </c>
      <c r="E31" s="21">
        <v>1.3507846789600186</v>
      </c>
      <c r="F31" s="22">
        <v>1.1254397837352175</v>
      </c>
      <c r="G31" s="1549">
        <v>1.3424401634666248</v>
      </c>
      <c r="H31" s="76">
        <v>1.016538433798876</v>
      </c>
      <c r="I31" s="23">
        <v>14</v>
      </c>
      <c r="J31" s="24">
        <v>19</v>
      </c>
      <c r="K31" s="24">
        <v>17</v>
      </c>
      <c r="L31" s="24">
        <v>42</v>
      </c>
      <c r="M31" s="25">
        <v>41</v>
      </c>
      <c r="N31" s="25">
        <v>40</v>
      </c>
      <c r="O31" s="25">
        <v>29</v>
      </c>
      <c r="P31" s="25">
        <v>39</v>
      </c>
      <c r="Q31" s="26">
        <v>30</v>
      </c>
      <c r="R31" s="1556">
        <v>40</v>
      </c>
      <c r="S31" s="1557">
        <f t="shared" si="0"/>
        <v>28</v>
      </c>
      <c r="T31" s="1558">
        <f t="shared" si="1"/>
        <v>12</v>
      </c>
      <c r="U31" s="23">
        <v>1</v>
      </c>
      <c r="V31" s="72" t="s">
        <v>60</v>
      </c>
      <c r="W31" s="1128"/>
      <c r="X31" s="1128"/>
      <c r="Y31" s="63"/>
      <c r="Z31" s="63"/>
      <c r="AA31" s="63"/>
      <c r="AB31" s="63"/>
      <c r="AC31" s="63"/>
      <c r="AD31" s="63"/>
      <c r="AE31" s="63"/>
      <c r="AF31" s="63"/>
    </row>
    <row r="32" spans="1:32" ht="9" customHeight="1">
      <c r="A32" s="74" t="s">
        <v>54</v>
      </c>
      <c r="B32" s="20">
        <v>0.7234903002317715</v>
      </c>
      <c r="C32" s="20">
        <v>0.6518501429945935</v>
      </c>
      <c r="D32" s="21">
        <v>0.6855881077030465</v>
      </c>
      <c r="E32" s="21">
        <v>0.7332585606114951</v>
      </c>
      <c r="F32" s="22">
        <v>1.505467934542039</v>
      </c>
      <c r="G32" s="1549">
        <v>1.6150277037402867</v>
      </c>
      <c r="H32" s="76">
        <v>1.0308862681734154</v>
      </c>
      <c r="I32" s="23">
        <v>19</v>
      </c>
      <c r="J32" s="24">
        <v>12</v>
      </c>
      <c r="K32" s="24">
        <v>15</v>
      </c>
      <c r="L32" s="24">
        <v>18</v>
      </c>
      <c r="M32" s="25">
        <v>11</v>
      </c>
      <c r="N32" s="25">
        <v>10</v>
      </c>
      <c r="O32" s="25">
        <v>12</v>
      </c>
      <c r="P32" s="25">
        <v>13</v>
      </c>
      <c r="Q32" s="26">
        <v>39</v>
      </c>
      <c r="R32" s="1556">
        <v>43</v>
      </c>
      <c r="S32" s="1557">
        <f t="shared" si="0"/>
        <v>29</v>
      </c>
      <c r="T32" s="1558">
        <f t="shared" si="1"/>
        <v>14</v>
      </c>
      <c r="U32" s="23">
        <v>6</v>
      </c>
      <c r="V32" s="72" t="s">
        <v>54</v>
      </c>
      <c r="W32" s="1128"/>
      <c r="X32" s="1128"/>
      <c r="Y32" s="63"/>
      <c r="Z32" s="63"/>
      <c r="AA32" s="63"/>
      <c r="AB32" s="63"/>
      <c r="AC32" s="63"/>
      <c r="AD32" s="63"/>
      <c r="AE32" s="63"/>
      <c r="AF32" s="63"/>
    </row>
    <row r="33" spans="1:32" ht="9" customHeight="1">
      <c r="A33" s="74" t="s">
        <v>98</v>
      </c>
      <c r="B33" s="20">
        <v>1.315186233386144</v>
      </c>
      <c r="C33" s="20">
        <v>1.2997866631988704</v>
      </c>
      <c r="D33" s="21">
        <v>1.4235799170074896</v>
      </c>
      <c r="E33" s="21">
        <v>1.2450009019001305</v>
      </c>
      <c r="F33" s="22">
        <v>0.8625938190338601</v>
      </c>
      <c r="G33" s="1549">
        <v>1.2074925823524405</v>
      </c>
      <c r="H33" s="76">
        <v>1.0407634105664576</v>
      </c>
      <c r="I33" s="23">
        <v>9</v>
      </c>
      <c r="J33" s="24">
        <v>9</v>
      </c>
      <c r="K33" s="24">
        <v>35</v>
      </c>
      <c r="L33" s="24">
        <v>14</v>
      </c>
      <c r="M33" s="24">
        <v>37</v>
      </c>
      <c r="N33" s="24">
        <v>37</v>
      </c>
      <c r="O33" s="24">
        <v>39</v>
      </c>
      <c r="P33" s="24">
        <v>35</v>
      </c>
      <c r="Q33" s="26">
        <v>18</v>
      </c>
      <c r="R33" s="1552">
        <v>37</v>
      </c>
      <c r="S33" s="17">
        <f t="shared" si="0"/>
        <v>30</v>
      </c>
      <c r="T33" s="18">
        <f t="shared" si="1"/>
        <v>7</v>
      </c>
      <c r="U33" s="23">
        <v>1</v>
      </c>
      <c r="V33" s="72" t="s">
        <v>98</v>
      </c>
      <c r="W33" s="1128"/>
      <c r="X33" s="1128"/>
      <c r="Y33" s="63"/>
      <c r="Z33" s="63"/>
      <c r="AA33" s="63"/>
      <c r="AB33" s="63"/>
      <c r="AC33" s="63"/>
      <c r="AD33" s="63"/>
      <c r="AE33" s="63"/>
      <c r="AF33" s="63"/>
    </row>
    <row r="34" spans="1:32" ht="9" customHeight="1">
      <c r="A34" s="74" t="s">
        <v>58</v>
      </c>
      <c r="B34" s="20">
        <v>0.8581355945753043</v>
      </c>
      <c r="C34" s="20">
        <v>0.8843094974361402</v>
      </c>
      <c r="D34" s="21">
        <v>1.4815535892613882</v>
      </c>
      <c r="E34" s="21">
        <v>1.7456967821307545</v>
      </c>
      <c r="F34" s="22">
        <v>1.2889664404985863</v>
      </c>
      <c r="G34" s="1549">
        <v>1.0141512946232525</v>
      </c>
      <c r="H34" s="76">
        <v>1.0411020656601704</v>
      </c>
      <c r="I34" s="23">
        <v>33</v>
      </c>
      <c r="J34" s="24">
        <v>20</v>
      </c>
      <c r="K34" s="24">
        <v>24</v>
      </c>
      <c r="L34" s="24">
        <v>45</v>
      </c>
      <c r="M34" s="25">
        <v>19</v>
      </c>
      <c r="N34" s="25">
        <v>24</v>
      </c>
      <c r="O34" s="25">
        <v>41</v>
      </c>
      <c r="P34" s="25">
        <v>45</v>
      </c>
      <c r="Q34" s="26">
        <v>36</v>
      </c>
      <c r="R34" s="1552">
        <v>29</v>
      </c>
      <c r="S34" s="17">
        <f t="shared" si="0"/>
        <v>31</v>
      </c>
      <c r="T34" s="18">
        <f t="shared" si="1"/>
        <v>-2</v>
      </c>
      <c r="U34" s="23">
        <v>6</v>
      </c>
      <c r="V34" s="72" t="s">
        <v>58</v>
      </c>
      <c r="W34" s="1128"/>
      <c r="X34" s="1128"/>
      <c r="Y34" s="63"/>
      <c r="Z34" s="63"/>
      <c r="AA34" s="63"/>
      <c r="AB34" s="63"/>
      <c r="AC34" s="63"/>
      <c r="AD34" s="63"/>
      <c r="AE34" s="63"/>
      <c r="AF34" s="63"/>
    </row>
    <row r="35" spans="1:32" ht="9" customHeight="1">
      <c r="A35" s="74" t="s">
        <v>64</v>
      </c>
      <c r="B35" s="20">
        <v>0.907579136514256</v>
      </c>
      <c r="C35" s="20">
        <v>0.9301805746454974</v>
      </c>
      <c r="D35" s="21">
        <v>1.1365936381850792</v>
      </c>
      <c r="E35" s="21">
        <v>1.1326761590787175</v>
      </c>
      <c r="F35" s="22">
        <v>1.1216342807062798</v>
      </c>
      <c r="G35" s="1549">
        <v>1.1724941315778452</v>
      </c>
      <c r="H35" s="76">
        <v>1.1088762610740541</v>
      </c>
      <c r="I35" s="23">
        <v>17</v>
      </c>
      <c r="J35" s="24">
        <v>32</v>
      </c>
      <c r="K35" s="24">
        <v>23</v>
      </c>
      <c r="L35" s="24">
        <v>13</v>
      </c>
      <c r="M35" s="25">
        <v>23</v>
      </c>
      <c r="N35" s="25">
        <v>26</v>
      </c>
      <c r="O35" s="25">
        <v>34</v>
      </c>
      <c r="P35" s="25">
        <v>31</v>
      </c>
      <c r="Q35" s="26">
        <v>29</v>
      </c>
      <c r="R35" s="1552">
        <v>35</v>
      </c>
      <c r="S35" s="17">
        <f t="shared" si="0"/>
        <v>32</v>
      </c>
      <c r="T35" s="18">
        <f t="shared" si="1"/>
        <v>3</v>
      </c>
      <c r="U35" s="23">
        <v>6</v>
      </c>
      <c r="V35" s="72" t="s">
        <v>64</v>
      </c>
      <c r="W35" s="1128"/>
      <c r="X35" s="1128"/>
      <c r="Y35" s="63"/>
      <c r="Z35" s="63"/>
      <c r="AA35" s="63"/>
      <c r="AB35" s="63"/>
      <c r="AC35" s="63"/>
      <c r="AD35" s="63"/>
      <c r="AE35" s="63"/>
      <c r="AF35" s="63"/>
    </row>
    <row r="36" spans="1:32" ht="9" customHeight="1">
      <c r="A36" s="74" t="s">
        <v>88</v>
      </c>
      <c r="B36" s="20">
        <v>1.060041412657193</v>
      </c>
      <c r="C36" s="20">
        <v>1.1140137412268392</v>
      </c>
      <c r="D36" s="21">
        <v>1.1813975349715669</v>
      </c>
      <c r="E36" s="21">
        <v>1.045868444493726</v>
      </c>
      <c r="F36" s="22">
        <v>0.8681224241407207</v>
      </c>
      <c r="G36" s="1549">
        <v>0.9153361359666213</v>
      </c>
      <c r="H36" s="76">
        <v>1.158024803164335</v>
      </c>
      <c r="I36" s="23">
        <v>30</v>
      </c>
      <c r="J36" s="24">
        <v>29</v>
      </c>
      <c r="K36" s="24">
        <v>22</v>
      </c>
      <c r="L36" s="24">
        <v>32</v>
      </c>
      <c r="M36" s="24">
        <v>31</v>
      </c>
      <c r="N36" s="24">
        <v>33</v>
      </c>
      <c r="O36" s="25">
        <v>35</v>
      </c>
      <c r="P36" s="25">
        <v>30</v>
      </c>
      <c r="Q36" s="26">
        <v>20</v>
      </c>
      <c r="R36" s="1552">
        <v>24</v>
      </c>
      <c r="S36" s="17">
        <f aca="true" t="shared" si="2" ref="S36:S53">RANK(H36,H$4:H$53,1)</f>
        <v>33</v>
      </c>
      <c r="T36" s="18">
        <f aca="true" t="shared" si="3" ref="T36:T53">R36-S36</f>
        <v>-9</v>
      </c>
      <c r="U36" s="23">
        <v>6</v>
      </c>
      <c r="V36" s="72" t="s">
        <v>88</v>
      </c>
      <c r="W36" s="1128"/>
      <c r="X36" s="1128"/>
      <c r="Y36" s="63"/>
      <c r="Z36" s="63"/>
      <c r="AA36" s="63"/>
      <c r="AB36" s="63"/>
      <c r="AC36" s="63"/>
      <c r="AD36" s="63"/>
      <c r="AE36" s="63"/>
      <c r="AF36" s="63"/>
    </row>
    <row r="37" spans="1:32" ht="9" customHeight="1">
      <c r="A37" s="74" t="s">
        <v>66</v>
      </c>
      <c r="B37" s="20">
        <v>1.2777977701670629</v>
      </c>
      <c r="C37" s="20">
        <v>1.1945735591861708</v>
      </c>
      <c r="D37" s="21">
        <v>1.0889557205547737</v>
      </c>
      <c r="E37" s="21">
        <v>1.1408050767683882</v>
      </c>
      <c r="F37" s="22">
        <v>1.269077815347834</v>
      </c>
      <c r="G37" s="1549">
        <v>1.1326436528071024</v>
      </c>
      <c r="H37" s="76">
        <v>1.17897022902824</v>
      </c>
      <c r="I37" s="23">
        <v>38</v>
      </c>
      <c r="J37" s="24">
        <v>35</v>
      </c>
      <c r="K37" s="24">
        <v>34</v>
      </c>
      <c r="L37" s="24">
        <v>38</v>
      </c>
      <c r="M37" s="25">
        <v>35</v>
      </c>
      <c r="N37" s="25">
        <v>34</v>
      </c>
      <c r="O37" s="25">
        <v>30</v>
      </c>
      <c r="P37" s="25">
        <v>32</v>
      </c>
      <c r="Q37" s="26">
        <v>35</v>
      </c>
      <c r="R37" s="1552">
        <v>33</v>
      </c>
      <c r="S37" s="17">
        <f t="shared" si="2"/>
        <v>34</v>
      </c>
      <c r="T37" s="18">
        <f t="shared" si="3"/>
        <v>-1</v>
      </c>
      <c r="U37" s="23">
        <v>2</v>
      </c>
      <c r="V37" s="72" t="s">
        <v>66</v>
      </c>
      <c r="W37" s="1128"/>
      <c r="X37" s="1128"/>
      <c r="Y37" s="63"/>
      <c r="Z37" s="63"/>
      <c r="AA37" s="63"/>
      <c r="AB37" s="63"/>
      <c r="AC37" s="63"/>
      <c r="AD37" s="63"/>
      <c r="AE37" s="63"/>
      <c r="AF37" s="63"/>
    </row>
    <row r="38" spans="1:32" ht="9" customHeight="1">
      <c r="A38" s="74" t="s">
        <v>59</v>
      </c>
      <c r="B38" s="20">
        <v>1.5364790889485722</v>
      </c>
      <c r="C38" s="20">
        <v>1.495485668372922</v>
      </c>
      <c r="D38" s="21">
        <v>1.596523125921533</v>
      </c>
      <c r="E38" s="21">
        <v>1.4716824756074873</v>
      </c>
      <c r="F38" s="22">
        <v>1.6848807506114032</v>
      </c>
      <c r="G38" s="1549">
        <v>1.275013237483309</v>
      </c>
      <c r="H38" s="76">
        <v>1.225326355747187</v>
      </c>
      <c r="I38" s="23">
        <v>43</v>
      </c>
      <c r="J38" s="24">
        <v>45</v>
      </c>
      <c r="K38" s="24">
        <v>46</v>
      </c>
      <c r="L38" s="24">
        <v>44</v>
      </c>
      <c r="M38" s="25">
        <v>44</v>
      </c>
      <c r="N38" s="25">
        <v>42</v>
      </c>
      <c r="O38" s="25">
        <v>43</v>
      </c>
      <c r="P38" s="25">
        <v>42</v>
      </c>
      <c r="Q38" s="26">
        <v>41</v>
      </c>
      <c r="R38" s="1552">
        <v>39</v>
      </c>
      <c r="S38" s="17">
        <f t="shared" si="2"/>
        <v>35</v>
      </c>
      <c r="T38" s="18">
        <f t="shared" si="3"/>
        <v>4</v>
      </c>
      <c r="U38" s="23">
        <v>6</v>
      </c>
      <c r="V38" s="72" t="s">
        <v>59</v>
      </c>
      <c r="W38" s="1128"/>
      <c r="X38" s="1128"/>
      <c r="Y38" s="63"/>
      <c r="Z38" s="63"/>
      <c r="AA38" s="63"/>
      <c r="AB38" s="63"/>
      <c r="AC38" s="63"/>
      <c r="AD38" s="63"/>
      <c r="AE38" s="63"/>
      <c r="AF38" s="63"/>
    </row>
    <row r="39" spans="1:32" ht="9" customHeight="1">
      <c r="A39" s="74" t="s">
        <v>90</v>
      </c>
      <c r="B39" s="20">
        <v>1.195037433309569</v>
      </c>
      <c r="C39" s="20">
        <v>1.2575421711375576</v>
      </c>
      <c r="D39" s="21">
        <v>1.2746522239120306</v>
      </c>
      <c r="E39" s="21">
        <v>1.2123957846871003</v>
      </c>
      <c r="F39" s="22">
        <v>1.14450547029037</v>
      </c>
      <c r="G39" s="1549">
        <v>1.1889046629683235</v>
      </c>
      <c r="H39" s="76">
        <v>1.2961238031847195</v>
      </c>
      <c r="I39" s="23">
        <v>28</v>
      </c>
      <c r="J39" s="24">
        <v>21</v>
      </c>
      <c r="K39" s="24">
        <v>26</v>
      </c>
      <c r="L39" s="24">
        <v>37</v>
      </c>
      <c r="M39" s="24">
        <v>33</v>
      </c>
      <c r="N39" s="24">
        <v>36</v>
      </c>
      <c r="O39" s="25">
        <v>37</v>
      </c>
      <c r="P39" s="25">
        <v>33</v>
      </c>
      <c r="Q39" s="26">
        <v>32</v>
      </c>
      <c r="R39" s="1552">
        <v>36</v>
      </c>
      <c r="S39" s="17">
        <f t="shared" si="2"/>
        <v>36</v>
      </c>
      <c r="T39" s="18">
        <f t="shared" si="3"/>
        <v>0</v>
      </c>
      <c r="U39" s="23">
        <v>2</v>
      </c>
      <c r="V39" s="72" t="s">
        <v>90</v>
      </c>
      <c r="W39" s="1128"/>
      <c r="X39" s="1128"/>
      <c r="Y39" s="63"/>
      <c r="Z39" s="63"/>
      <c r="AA39" s="63"/>
      <c r="AB39" s="63"/>
      <c r="AC39" s="63"/>
      <c r="AD39" s="63"/>
      <c r="AE39" s="63"/>
      <c r="AF39" s="63"/>
    </row>
    <row r="40" spans="1:32" ht="9" customHeight="1">
      <c r="A40" s="74" t="s">
        <v>72</v>
      </c>
      <c r="B40" s="20">
        <v>1.2299356059188045</v>
      </c>
      <c r="C40" s="20">
        <v>1.3497697804401687</v>
      </c>
      <c r="D40" s="21">
        <v>1.364617124530595</v>
      </c>
      <c r="E40" s="21">
        <v>1.2881402236730595</v>
      </c>
      <c r="F40" s="22">
        <v>1.8462230552719603</v>
      </c>
      <c r="G40" s="1549">
        <v>1.2726484973719194</v>
      </c>
      <c r="H40" s="76">
        <v>1.3396037810080064</v>
      </c>
      <c r="I40" s="23">
        <v>48</v>
      </c>
      <c r="J40" s="24">
        <v>46</v>
      </c>
      <c r="K40" s="24">
        <v>45</v>
      </c>
      <c r="L40" s="24">
        <v>40</v>
      </c>
      <c r="M40" s="25">
        <v>34</v>
      </c>
      <c r="N40" s="25">
        <v>39</v>
      </c>
      <c r="O40" s="25">
        <v>38</v>
      </c>
      <c r="P40" s="25">
        <v>37</v>
      </c>
      <c r="Q40" s="26">
        <v>42</v>
      </c>
      <c r="R40" s="1552">
        <v>38</v>
      </c>
      <c r="S40" s="17">
        <f t="shared" si="2"/>
        <v>37</v>
      </c>
      <c r="T40" s="18">
        <f t="shared" si="3"/>
        <v>1</v>
      </c>
      <c r="U40" s="23">
        <v>6</v>
      </c>
      <c r="V40" s="72" t="s">
        <v>72</v>
      </c>
      <c r="W40" s="1128"/>
      <c r="X40" s="1128"/>
      <c r="Y40" s="63"/>
      <c r="Z40" s="63"/>
      <c r="AA40" s="63"/>
      <c r="AB40" s="63"/>
      <c r="AC40" s="63"/>
      <c r="AD40" s="63"/>
      <c r="AE40" s="63"/>
      <c r="AF40" s="63"/>
    </row>
    <row r="41" spans="1:32" ht="9" customHeight="1">
      <c r="A41" s="74" t="s">
        <v>77</v>
      </c>
      <c r="B41" s="20">
        <v>0.8967316416157635</v>
      </c>
      <c r="C41" s="20">
        <v>0.7766253160367231</v>
      </c>
      <c r="D41" s="21">
        <v>0.920812518499666</v>
      </c>
      <c r="E41" s="21">
        <v>0.9712188263539897</v>
      </c>
      <c r="F41" s="22">
        <v>0.9985634829470414</v>
      </c>
      <c r="G41" s="1549">
        <v>0.9245119553507711</v>
      </c>
      <c r="H41" s="76">
        <v>1.3499123735576655</v>
      </c>
      <c r="I41" s="23">
        <v>39</v>
      </c>
      <c r="J41" s="24">
        <v>47</v>
      </c>
      <c r="K41" s="24">
        <v>5</v>
      </c>
      <c r="L41" s="24">
        <v>23</v>
      </c>
      <c r="M41" s="25">
        <v>21</v>
      </c>
      <c r="N41" s="25">
        <v>16</v>
      </c>
      <c r="O41" s="25">
        <v>26</v>
      </c>
      <c r="P41" s="25">
        <v>26</v>
      </c>
      <c r="Q41" s="26">
        <v>26</v>
      </c>
      <c r="R41" s="1556">
        <v>25</v>
      </c>
      <c r="S41" s="1557">
        <f t="shared" si="2"/>
        <v>38</v>
      </c>
      <c r="T41" s="1558">
        <f t="shared" si="3"/>
        <v>-13</v>
      </c>
      <c r="U41" s="23">
        <v>1</v>
      </c>
      <c r="V41" s="72" t="s">
        <v>77</v>
      </c>
      <c r="W41" s="1128"/>
      <c r="X41" s="1128"/>
      <c r="Y41" s="63"/>
      <c r="Z41" s="63"/>
      <c r="AA41" s="63"/>
      <c r="AB41" s="63"/>
      <c r="AC41" s="63"/>
      <c r="AD41" s="63"/>
      <c r="AE41" s="63"/>
      <c r="AF41" s="63"/>
    </row>
    <row r="42" spans="1:32" ht="9" customHeight="1">
      <c r="A42" s="74" t="s">
        <v>99</v>
      </c>
      <c r="B42" s="20">
        <v>0.8482871548248504</v>
      </c>
      <c r="C42" s="20">
        <v>0.9177746307705417</v>
      </c>
      <c r="D42" s="21">
        <v>0.8981586456161498</v>
      </c>
      <c r="E42" s="21">
        <v>0.9979828836585293</v>
      </c>
      <c r="F42" s="22">
        <v>1.3350634042580767</v>
      </c>
      <c r="G42" s="1549">
        <v>1.1153148545172469</v>
      </c>
      <c r="H42" s="76">
        <v>1.3530302612835845</v>
      </c>
      <c r="I42" s="23">
        <v>16</v>
      </c>
      <c r="J42" s="24">
        <v>11</v>
      </c>
      <c r="K42" s="24">
        <v>13</v>
      </c>
      <c r="L42" s="24">
        <v>33</v>
      </c>
      <c r="M42" s="24">
        <v>18</v>
      </c>
      <c r="N42" s="24">
        <v>25</v>
      </c>
      <c r="O42" s="24">
        <v>23</v>
      </c>
      <c r="P42" s="24">
        <v>29</v>
      </c>
      <c r="Q42" s="26">
        <v>38</v>
      </c>
      <c r="R42" s="1552">
        <v>32</v>
      </c>
      <c r="S42" s="17">
        <f t="shared" si="2"/>
        <v>39</v>
      </c>
      <c r="T42" s="18">
        <f t="shared" si="3"/>
        <v>-7</v>
      </c>
      <c r="U42" s="23">
        <v>3</v>
      </c>
      <c r="V42" s="72" t="s">
        <v>99</v>
      </c>
      <c r="W42" s="1128"/>
      <c r="X42" s="1128"/>
      <c r="Y42" s="63"/>
      <c r="Z42" s="63"/>
      <c r="AA42" s="63"/>
      <c r="AB42" s="63"/>
      <c r="AC42" s="63"/>
      <c r="AD42" s="63"/>
      <c r="AE42" s="63"/>
      <c r="AF42" s="63"/>
    </row>
    <row r="43" spans="1:32" ht="9" customHeight="1">
      <c r="A43" s="74" t="s">
        <v>70</v>
      </c>
      <c r="B43" s="20">
        <v>1.4889656933922533</v>
      </c>
      <c r="C43" s="20">
        <v>1.4283147614445137</v>
      </c>
      <c r="D43" s="21">
        <v>1.1251216441708738</v>
      </c>
      <c r="E43" s="21">
        <v>1.3360478890544343</v>
      </c>
      <c r="F43" s="22">
        <v>1.1516753194887903</v>
      </c>
      <c r="G43" s="1549">
        <v>1.0210818334839655</v>
      </c>
      <c r="H43" s="76">
        <v>1.536558132569321</v>
      </c>
      <c r="I43" s="23">
        <v>27</v>
      </c>
      <c r="J43" s="24">
        <v>30</v>
      </c>
      <c r="K43" s="24">
        <v>19</v>
      </c>
      <c r="L43" s="24">
        <v>15</v>
      </c>
      <c r="M43" s="25">
        <v>42</v>
      </c>
      <c r="N43" s="25">
        <v>41</v>
      </c>
      <c r="O43" s="25">
        <v>33</v>
      </c>
      <c r="P43" s="25">
        <v>38</v>
      </c>
      <c r="Q43" s="26">
        <v>33</v>
      </c>
      <c r="R43" s="1553">
        <v>30</v>
      </c>
      <c r="S43" s="1554">
        <f t="shared" si="2"/>
        <v>40</v>
      </c>
      <c r="T43" s="1555">
        <f t="shared" si="3"/>
        <v>-10</v>
      </c>
      <c r="U43" s="23">
        <v>6</v>
      </c>
      <c r="V43" s="72" t="s">
        <v>70</v>
      </c>
      <c r="W43" s="1128"/>
      <c r="X43" s="1128"/>
      <c r="Y43" s="63"/>
      <c r="Z43" s="63"/>
      <c r="AA43" s="63"/>
      <c r="AB43" s="63"/>
      <c r="AC43" s="63"/>
      <c r="AD43" s="63"/>
      <c r="AE43" s="63"/>
      <c r="AF43" s="63"/>
    </row>
    <row r="44" spans="1:32" ht="9" customHeight="1">
      <c r="A44" s="74" t="s">
        <v>61</v>
      </c>
      <c r="B44" s="20">
        <v>1.3222647195161514</v>
      </c>
      <c r="C44" s="20">
        <v>1.3236527336932404</v>
      </c>
      <c r="D44" s="21">
        <v>1.4352682118127567</v>
      </c>
      <c r="E44" s="21">
        <v>1.5219580545891143</v>
      </c>
      <c r="F44" s="22">
        <v>2.673260018119036</v>
      </c>
      <c r="G44" s="1549">
        <v>1.5655245715049861</v>
      </c>
      <c r="H44" s="76">
        <v>1.538915645908548</v>
      </c>
      <c r="I44" s="23">
        <v>36</v>
      </c>
      <c r="J44" s="24">
        <v>43</v>
      </c>
      <c r="K44" s="24">
        <v>39</v>
      </c>
      <c r="L44" s="24">
        <v>39</v>
      </c>
      <c r="M44" s="25">
        <v>38</v>
      </c>
      <c r="N44" s="25">
        <v>38</v>
      </c>
      <c r="O44" s="25">
        <v>40</v>
      </c>
      <c r="P44" s="25">
        <v>44</v>
      </c>
      <c r="Q44" s="26">
        <v>45</v>
      </c>
      <c r="R44" s="1552">
        <v>41</v>
      </c>
      <c r="S44" s="17">
        <f t="shared" si="2"/>
        <v>41</v>
      </c>
      <c r="T44" s="18">
        <f t="shared" si="3"/>
        <v>0</v>
      </c>
      <c r="U44" s="23">
        <v>4</v>
      </c>
      <c r="V44" s="72" t="s">
        <v>61</v>
      </c>
      <c r="W44" s="1128"/>
      <c r="X44" s="1128"/>
      <c r="Y44" s="63"/>
      <c r="Z44" s="63"/>
      <c r="AA44" s="63"/>
      <c r="AB44" s="63"/>
      <c r="AC44" s="63"/>
      <c r="AD44" s="63"/>
      <c r="AE44" s="63"/>
      <c r="AF44" s="63"/>
    </row>
    <row r="45" spans="1:32" ht="9" customHeight="1">
      <c r="A45" s="74" t="s">
        <v>74</v>
      </c>
      <c r="B45" s="20">
        <v>1.5356002794518524</v>
      </c>
      <c r="C45" s="20">
        <v>2.1007623600234173</v>
      </c>
      <c r="D45" s="21">
        <v>1.8252723682630487</v>
      </c>
      <c r="E45" s="21">
        <v>1.508640492170881</v>
      </c>
      <c r="F45" s="22">
        <v>1.6660166539416934</v>
      </c>
      <c r="G45" s="1549">
        <v>1.5982918841081049</v>
      </c>
      <c r="H45" s="76">
        <v>1.7888693724524218</v>
      </c>
      <c r="I45" s="23">
        <v>44</v>
      </c>
      <c r="J45" s="24">
        <v>28</v>
      </c>
      <c r="K45" s="24">
        <v>37</v>
      </c>
      <c r="L45" s="24">
        <v>35</v>
      </c>
      <c r="M45" s="25">
        <v>43</v>
      </c>
      <c r="N45" s="25">
        <v>46</v>
      </c>
      <c r="O45" s="25">
        <v>45</v>
      </c>
      <c r="P45" s="25">
        <v>43</v>
      </c>
      <c r="Q45" s="26">
        <v>40</v>
      </c>
      <c r="R45" s="1552">
        <v>42</v>
      </c>
      <c r="S45" s="17">
        <f t="shared" si="2"/>
        <v>42</v>
      </c>
      <c r="T45" s="18">
        <f t="shared" si="3"/>
        <v>0</v>
      </c>
      <c r="U45" s="23">
        <v>2</v>
      </c>
      <c r="V45" s="72" t="s">
        <v>74</v>
      </c>
      <c r="W45" s="1128"/>
      <c r="X45" s="1128"/>
      <c r="Y45" s="63"/>
      <c r="Z45" s="63"/>
      <c r="AA45" s="63"/>
      <c r="AB45" s="63"/>
      <c r="AC45" s="63"/>
      <c r="AD45" s="63"/>
      <c r="AE45" s="63"/>
      <c r="AF45" s="63"/>
    </row>
    <row r="46" spans="1:32" ht="9" customHeight="1">
      <c r="A46" s="74" t="s">
        <v>71</v>
      </c>
      <c r="B46" s="20">
        <v>3.2857802434574093</v>
      </c>
      <c r="C46" s="20">
        <v>3.3210420433604937</v>
      </c>
      <c r="D46" s="21">
        <v>3.5602278822652274</v>
      </c>
      <c r="E46" s="21">
        <v>3.3642647804188983</v>
      </c>
      <c r="F46" s="22">
        <v>4.16130671546948</v>
      </c>
      <c r="G46" s="1549">
        <v>2.1891176039332745</v>
      </c>
      <c r="H46" s="76">
        <v>1.966917633809515</v>
      </c>
      <c r="I46" s="23">
        <v>49</v>
      </c>
      <c r="J46" s="24">
        <v>49</v>
      </c>
      <c r="K46" s="24">
        <v>47</v>
      </c>
      <c r="L46" s="24">
        <v>49</v>
      </c>
      <c r="M46" s="25">
        <v>49</v>
      </c>
      <c r="N46" s="25">
        <v>49</v>
      </c>
      <c r="O46" s="25">
        <v>49</v>
      </c>
      <c r="P46" s="25">
        <v>49</v>
      </c>
      <c r="Q46" s="26">
        <v>49</v>
      </c>
      <c r="R46" s="1552">
        <v>45</v>
      </c>
      <c r="S46" s="17">
        <f t="shared" si="2"/>
        <v>43</v>
      </c>
      <c r="T46" s="18">
        <f t="shared" si="3"/>
        <v>2</v>
      </c>
      <c r="U46" s="23">
        <v>3</v>
      </c>
      <c r="V46" s="72" t="s">
        <v>71</v>
      </c>
      <c r="W46" s="1128"/>
      <c r="X46" s="1128"/>
      <c r="Y46" s="63"/>
      <c r="Z46" s="63"/>
      <c r="AA46" s="63"/>
      <c r="AB46" s="63"/>
      <c r="AC46" s="63"/>
      <c r="AD46" s="63"/>
      <c r="AE46" s="63"/>
      <c r="AF46" s="63"/>
    </row>
    <row r="47" spans="1:32" ht="9" customHeight="1">
      <c r="A47" s="74" t="s">
        <v>57</v>
      </c>
      <c r="B47" s="20">
        <v>1.8954115922436763</v>
      </c>
      <c r="C47" s="20">
        <v>1.9663467923007298</v>
      </c>
      <c r="D47" s="21">
        <v>2.1269765176453275</v>
      </c>
      <c r="E47" s="21">
        <v>2.297147923383752</v>
      </c>
      <c r="F47" s="22">
        <v>2.938120730006221</v>
      </c>
      <c r="G47" s="1549">
        <v>1.7426247453014432</v>
      </c>
      <c r="H47" s="76">
        <v>2.0331262392339178</v>
      </c>
      <c r="I47" s="23">
        <v>45</v>
      </c>
      <c r="J47" s="24">
        <v>44</v>
      </c>
      <c r="K47" s="24">
        <v>43</v>
      </c>
      <c r="L47" s="24">
        <v>43</v>
      </c>
      <c r="M47" s="25">
        <v>45</v>
      </c>
      <c r="N47" s="25">
        <v>44</v>
      </c>
      <c r="O47" s="25">
        <v>46</v>
      </c>
      <c r="P47" s="25">
        <v>48</v>
      </c>
      <c r="Q47" s="26">
        <v>48</v>
      </c>
      <c r="R47" s="1552">
        <v>44</v>
      </c>
      <c r="S47" s="17">
        <f t="shared" si="2"/>
        <v>44</v>
      </c>
      <c r="T47" s="18">
        <f t="shared" si="3"/>
        <v>0</v>
      </c>
      <c r="U47" s="23">
        <v>5</v>
      </c>
      <c r="V47" s="72" t="s">
        <v>57</v>
      </c>
      <c r="W47" s="1128"/>
      <c r="X47" s="1128"/>
      <c r="Y47" s="63"/>
      <c r="Z47" s="63"/>
      <c r="AA47" s="63"/>
      <c r="AB47" s="63"/>
      <c r="AC47" s="63"/>
      <c r="AD47" s="63"/>
      <c r="AE47" s="63"/>
      <c r="AF47" s="63"/>
    </row>
    <row r="48" spans="1:32" ht="9" customHeight="1">
      <c r="A48" s="74" t="s">
        <v>86</v>
      </c>
      <c r="B48" s="20">
        <v>2.1655989056205853</v>
      </c>
      <c r="C48" s="20">
        <v>2.068663284481492</v>
      </c>
      <c r="D48" s="21">
        <v>2.1920528295881767</v>
      </c>
      <c r="E48" s="21">
        <v>2.1919001514132153</v>
      </c>
      <c r="F48" s="22">
        <v>2.872709405854421</v>
      </c>
      <c r="G48" s="1549">
        <v>3.091807764447239</v>
      </c>
      <c r="H48" s="76">
        <v>2.1536180955837</v>
      </c>
      <c r="I48" s="23">
        <v>40</v>
      </c>
      <c r="J48" s="24">
        <v>41</v>
      </c>
      <c r="K48" s="24">
        <v>42</v>
      </c>
      <c r="L48" s="24">
        <v>46</v>
      </c>
      <c r="M48" s="24">
        <v>47</v>
      </c>
      <c r="N48" s="24">
        <v>45</v>
      </c>
      <c r="O48" s="25">
        <v>47</v>
      </c>
      <c r="P48" s="25">
        <v>47</v>
      </c>
      <c r="Q48" s="26">
        <v>47</v>
      </c>
      <c r="R48" s="1552">
        <v>48</v>
      </c>
      <c r="S48" s="17">
        <f t="shared" si="2"/>
        <v>45</v>
      </c>
      <c r="T48" s="18">
        <f t="shared" si="3"/>
        <v>3</v>
      </c>
      <c r="U48" s="23">
        <v>4</v>
      </c>
      <c r="V48" s="72" t="s">
        <v>86</v>
      </c>
      <c r="W48" s="1128"/>
      <c r="X48" s="1128"/>
      <c r="Y48" s="63"/>
      <c r="Z48" s="63"/>
      <c r="AA48" s="63"/>
      <c r="AB48" s="63"/>
      <c r="AC48" s="63"/>
      <c r="AD48" s="63"/>
      <c r="AE48" s="63"/>
      <c r="AF48" s="63"/>
    </row>
    <row r="49" spans="1:32" ht="9" customHeight="1">
      <c r="A49" s="74" t="s">
        <v>82</v>
      </c>
      <c r="B49" s="20">
        <v>0.9972667424986835</v>
      </c>
      <c r="C49" s="20">
        <v>0.978323103664581</v>
      </c>
      <c r="D49" s="21">
        <v>0.9751629771553326</v>
      </c>
      <c r="E49" s="21">
        <v>0.9510644607159092</v>
      </c>
      <c r="F49" s="22">
        <v>0.8667968568307133</v>
      </c>
      <c r="G49" s="1549">
        <v>1.1410045196903236</v>
      </c>
      <c r="H49" s="76">
        <v>2.201291402518945</v>
      </c>
      <c r="I49" s="23">
        <v>15</v>
      </c>
      <c r="J49" s="24">
        <v>26</v>
      </c>
      <c r="K49" s="24">
        <v>33</v>
      </c>
      <c r="L49" s="24">
        <v>17</v>
      </c>
      <c r="M49" s="25">
        <v>26</v>
      </c>
      <c r="N49" s="25">
        <v>27</v>
      </c>
      <c r="O49" s="25">
        <v>27</v>
      </c>
      <c r="P49" s="25">
        <v>25</v>
      </c>
      <c r="Q49" s="26">
        <v>19</v>
      </c>
      <c r="R49" s="1553">
        <v>34</v>
      </c>
      <c r="S49" s="1554">
        <f t="shared" si="2"/>
        <v>46</v>
      </c>
      <c r="T49" s="1555">
        <f t="shared" si="3"/>
        <v>-12</v>
      </c>
      <c r="U49" s="23">
        <v>1</v>
      </c>
      <c r="V49" s="72" t="s">
        <v>82</v>
      </c>
      <c r="W49" s="1128"/>
      <c r="X49" s="1128"/>
      <c r="Y49" s="63"/>
      <c r="Z49" s="63"/>
      <c r="AA49" s="63"/>
      <c r="AB49" s="63"/>
      <c r="AC49" s="63"/>
      <c r="AD49" s="63"/>
      <c r="AE49" s="63"/>
      <c r="AF49" s="63"/>
    </row>
    <row r="50" spans="1:32" ht="9" customHeight="1">
      <c r="A50" s="74" t="s">
        <v>63</v>
      </c>
      <c r="B50" s="20">
        <v>2.4377566954493455</v>
      </c>
      <c r="C50" s="20">
        <v>2.341772899510707</v>
      </c>
      <c r="D50" s="21">
        <v>2.3495538686475914</v>
      </c>
      <c r="E50" s="21">
        <v>2.1452134887010725</v>
      </c>
      <c r="F50" s="22">
        <v>2.057243042688374</v>
      </c>
      <c r="G50" s="1549">
        <v>2.403131758763538</v>
      </c>
      <c r="H50" s="76">
        <v>2.463793074463146</v>
      </c>
      <c r="I50" s="23">
        <v>47</v>
      </c>
      <c r="J50" s="24">
        <v>38</v>
      </c>
      <c r="K50" s="24">
        <v>48</v>
      </c>
      <c r="L50" s="24">
        <v>47</v>
      </c>
      <c r="M50" s="25">
        <v>48</v>
      </c>
      <c r="N50" s="25">
        <v>48</v>
      </c>
      <c r="O50" s="25">
        <v>48</v>
      </c>
      <c r="P50" s="25">
        <v>46</v>
      </c>
      <c r="Q50" s="26">
        <v>43</v>
      </c>
      <c r="R50" s="1552">
        <v>46</v>
      </c>
      <c r="S50" s="17">
        <f t="shared" si="2"/>
        <v>47</v>
      </c>
      <c r="T50" s="18">
        <f t="shared" si="3"/>
        <v>-1</v>
      </c>
      <c r="U50" s="23">
        <v>1</v>
      </c>
      <c r="V50" s="72" t="s">
        <v>63</v>
      </c>
      <c r="W50" s="1128"/>
      <c r="X50" s="1128"/>
      <c r="Y50" s="63"/>
      <c r="Z50" s="63"/>
      <c r="AA50" s="63"/>
      <c r="AB50" s="63"/>
      <c r="AC50" s="63"/>
      <c r="AD50" s="63"/>
      <c r="AE50" s="63"/>
      <c r="AF50" s="63"/>
    </row>
    <row r="51" spans="1:32" ht="9" customHeight="1">
      <c r="A51" s="74" t="s">
        <v>91</v>
      </c>
      <c r="B51" s="20">
        <v>1.29757283408264</v>
      </c>
      <c r="C51" s="20">
        <v>1.7685208394715135</v>
      </c>
      <c r="D51" s="21">
        <v>1.5252554879882358</v>
      </c>
      <c r="E51" s="21">
        <v>1.3953246695134407</v>
      </c>
      <c r="F51" s="22">
        <v>2.690521310717904</v>
      </c>
      <c r="G51" s="1549">
        <v>2.559956397180439</v>
      </c>
      <c r="H51" s="76">
        <v>2.803766918366687</v>
      </c>
      <c r="I51" s="23">
        <v>46</v>
      </c>
      <c r="J51" s="24">
        <v>48</v>
      </c>
      <c r="K51" s="24">
        <v>49</v>
      </c>
      <c r="L51" s="24">
        <v>50</v>
      </c>
      <c r="M51" s="24">
        <v>36</v>
      </c>
      <c r="N51" s="24">
        <v>43</v>
      </c>
      <c r="O51" s="25">
        <v>42</v>
      </c>
      <c r="P51" s="25">
        <v>40</v>
      </c>
      <c r="Q51" s="26">
        <v>46</v>
      </c>
      <c r="R51" s="1552">
        <v>47</v>
      </c>
      <c r="S51" s="17">
        <f t="shared" si="2"/>
        <v>48</v>
      </c>
      <c r="T51" s="18">
        <f t="shared" si="3"/>
        <v>-1</v>
      </c>
      <c r="U51" s="23">
        <v>1</v>
      </c>
      <c r="V51" s="72" t="s">
        <v>91</v>
      </c>
      <c r="W51" s="1128"/>
      <c r="X51" s="1128"/>
      <c r="Y51" s="63"/>
      <c r="Z51" s="63"/>
      <c r="AA51" s="63"/>
      <c r="AB51" s="63"/>
      <c r="AC51" s="63"/>
      <c r="AD51" s="63"/>
      <c r="AE51" s="63"/>
      <c r="AF51" s="63"/>
    </row>
    <row r="52" spans="1:32" ht="9" customHeight="1">
      <c r="A52" s="74" t="s">
        <v>53</v>
      </c>
      <c r="B52" s="27">
        <v>1.3478295498784274</v>
      </c>
      <c r="C52" s="27">
        <v>1.0537948717534291</v>
      </c>
      <c r="D52" s="28">
        <v>0.736255396909223</v>
      </c>
      <c r="E52" s="28">
        <v>0.7325526772212855</v>
      </c>
      <c r="F52" s="29">
        <v>2.228204069509627</v>
      </c>
      <c r="G52" s="1549">
        <v>3.3489479172258956</v>
      </c>
      <c r="H52" s="76">
        <v>2.888051885301886</v>
      </c>
      <c r="I52" s="23">
        <v>41</v>
      </c>
      <c r="J52" s="24">
        <v>31</v>
      </c>
      <c r="K52" s="24">
        <v>30</v>
      </c>
      <c r="L52" s="24">
        <v>29</v>
      </c>
      <c r="M52" s="25">
        <v>40</v>
      </c>
      <c r="N52" s="25">
        <v>30</v>
      </c>
      <c r="O52" s="25">
        <v>14</v>
      </c>
      <c r="P52" s="25">
        <v>12</v>
      </c>
      <c r="Q52" s="26">
        <v>44</v>
      </c>
      <c r="R52" s="1552">
        <v>49</v>
      </c>
      <c r="S52" s="17">
        <f t="shared" si="2"/>
        <v>49</v>
      </c>
      <c r="T52" s="18">
        <f t="shared" si="3"/>
        <v>0</v>
      </c>
      <c r="U52" s="23">
        <v>1</v>
      </c>
      <c r="V52" s="72" t="s">
        <v>53</v>
      </c>
      <c r="W52" s="1128"/>
      <c r="X52" s="1128"/>
      <c r="Y52" s="63"/>
      <c r="Z52" s="63"/>
      <c r="AA52" s="63"/>
      <c r="AB52" s="63"/>
      <c r="AC52" s="63"/>
      <c r="AD52" s="63"/>
      <c r="AE52" s="63"/>
      <c r="AF52" s="63"/>
    </row>
    <row r="53" spans="1:32" ht="9" customHeight="1" thickBot="1">
      <c r="A53" s="53" t="s">
        <v>83</v>
      </c>
      <c r="B53" s="30">
        <v>4.836186214793252</v>
      </c>
      <c r="C53" s="30">
        <v>4.5742330093521755</v>
      </c>
      <c r="D53" s="31">
        <v>4.2191148334271675</v>
      </c>
      <c r="E53" s="31">
        <v>4.3091302879016515</v>
      </c>
      <c r="F53" s="32">
        <v>7.177982425307865</v>
      </c>
      <c r="G53" s="1550">
        <v>4.461663045941013</v>
      </c>
      <c r="H53" s="77">
        <v>4.113424535252662</v>
      </c>
      <c r="I53" s="33">
        <v>50</v>
      </c>
      <c r="J53" s="34">
        <v>50</v>
      </c>
      <c r="K53" s="34">
        <v>50</v>
      </c>
      <c r="L53" s="34">
        <v>48</v>
      </c>
      <c r="M53" s="1685">
        <v>50</v>
      </c>
      <c r="N53" s="1685">
        <v>50</v>
      </c>
      <c r="O53" s="1685">
        <v>50</v>
      </c>
      <c r="P53" s="1685">
        <v>50</v>
      </c>
      <c r="Q53" s="35">
        <v>50</v>
      </c>
      <c r="R53" s="1551">
        <v>50</v>
      </c>
      <c r="S53" s="36">
        <f t="shared" si="2"/>
        <v>50</v>
      </c>
      <c r="T53" s="37">
        <f t="shared" si="3"/>
        <v>0</v>
      </c>
      <c r="U53" s="33">
        <v>3</v>
      </c>
      <c r="V53" s="57" t="s">
        <v>83</v>
      </c>
      <c r="W53" s="1128"/>
      <c r="X53" s="1128"/>
      <c r="Y53" s="63"/>
      <c r="Z53" s="63"/>
      <c r="AA53" s="63"/>
      <c r="AB53" s="63"/>
      <c r="AC53" s="63"/>
      <c r="AD53" s="63"/>
      <c r="AE53" s="63"/>
      <c r="AF53" s="63"/>
    </row>
    <row r="54" spans="3:41" ht="9.75" customHeight="1">
      <c r="C54" s="63"/>
      <c r="L54" s="65"/>
      <c r="AG54" s="63"/>
      <c r="AH54" s="63"/>
      <c r="AI54" s="63"/>
      <c r="AJ54" s="63"/>
      <c r="AK54" s="63"/>
      <c r="AL54" s="63"/>
      <c r="AM54" s="63"/>
      <c r="AN54" s="63"/>
      <c r="AO54" s="63"/>
    </row>
    <row r="55" ht="9.75" customHeight="1">
      <c r="L55" s="65"/>
    </row>
    <row r="56" ht="9.75" customHeight="1">
      <c r="L56" s="65"/>
    </row>
    <row r="57" ht="9.75" customHeight="1">
      <c r="L57" s="65"/>
    </row>
    <row r="58" ht="9.75" customHeight="1">
      <c r="L58" s="65"/>
    </row>
    <row r="59" ht="9.75" customHeight="1">
      <c r="L59" s="65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8"/>
  <sheetViews>
    <sheetView workbookViewId="0" topLeftCell="A1">
      <selection activeCell="O9" sqref="O9"/>
    </sheetView>
  </sheetViews>
  <sheetFormatPr defaultColWidth="9.140625" defaultRowHeight="9.75" customHeight="1"/>
  <cols>
    <col min="1" max="1" width="7.57421875" style="39" bestFit="1" customWidth="1"/>
    <col min="2" max="2" width="6.57421875" style="40" customWidth="1"/>
    <col min="3" max="3" width="5.8515625" style="164" customWidth="1"/>
    <col min="4" max="4" width="5.7109375" style="165" customWidth="1"/>
    <col min="5" max="5" width="6.28125" style="154" customWidth="1"/>
    <col min="6" max="9" width="7.28125" style="155" customWidth="1"/>
    <col min="10" max="10" width="6.8515625" style="166" customWidth="1"/>
    <col min="11" max="11" width="7.00390625" style="167" customWidth="1"/>
    <col min="12" max="12" width="11.00390625" style="158" customWidth="1"/>
    <col min="13" max="13" width="7.421875" style="159" customWidth="1"/>
    <col min="14" max="14" width="9.140625" style="40" customWidth="1"/>
    <col min="15" max="15" width="7.140625" style="38" customWidth="1"/>
    <col min="16" max="16" width="5.7109375" style="39" customWidth="1"/>
    <col min="17" max="17" width="8.00390625" style="40" customWidth="1"/>
    <col min="18" max="18" width="7.140625" style="162" bestFit="1" customWidth="1"/>
    <col min="19" max="19" width="8.421875" style="39" bestFit="1" customWidth="1"/>
    <col min="20" max="21" width="4.28125" style="39" bestFit="1" customWidth="1"/>
    <col min="22" max="23" width="4.28125" style="40" bestFit="1" customWidth="1"/>
    <col min="24" max="24" width="4.28125" style="40" customWidth="1"/>
    <col min="25" max="25" width="4.57421875" style="40" customWidth="1"/>
    <col min="26" max="26" width="3.8515625" style="39" bestFit="1" customWidth="1"/>
    <col min="27" max="27" width="6.421875" style="39" customWidth="1"/>
    <col min="28" max="28" width="3.28125" style="39" customWidth="1"/>
    <col min="29" max="29" width="8.140625" style="39" bestFit="1" customWidth="1"/>
    <col min="30" max="31" width="8.140625" style="19" bestFit="1" customWidth="1"/>
    <col min="32" max="16384" width="9.140625" style="19" customWidth="1"/>
  </cols>
  <sheetData>
    <row r="1" spans="1:29" s="41" customFormat="1" ht="8.25" customHeight="1" thickBot="1">
      <c r="A1" s="78"/>
      <c r="B1" s="78"/>
      <c r="C1" s="78"/>
      <c r="D1" s="78"/>
      <c r="E1" s="78" t="s">
        <v>279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  <c r="S1" s="42"/>
      <c r="T1" s="42"/>
      <c r="U1" s="42"/>
      <c r="V1" s="65"/>
      <c r="W1" s="65"/>
      <c r="X1" s="65"/>
      <c r="Y1" s="65"/>
      <c r="Z1" s="42"/>
      <c r="AA1" s="42"/>
      <c r="AB1" s="42"/>
      <c r="AC1" s="42"/>
    </row>
    <row r="2" spans="1:31" s="42" customFormat="1" ht="8.25" customHeight="1">
      <c r="A2" s="80"/>
      <c r="B2" s="170" t="s">
        <v>278</v>
      </c>
      <c r="C2" s="81"/>
      <c r="D2" s="82"/>
      <c r="E2" s="82"/>
      <c r="F2" s="83"/>
      <c r="G2" s="84"/>
      <c r="H2" s="84"/>
      <c r="I2" s="75" t="s">
        <v>145</v>
      </c>
      <c r="J2" s="85" t="s">
        <v>146</v>
      </c>
      <c r="K2" s="86"/>
      <c r="L2" s="87" t="s">
        <v>147</v>
      </c>
      <c r="M2" s="88"/>
      <c r="N2" s="81" t="s">
        <v>148</v>
      </c>
      <c r="O2" s="169" t="s">
        <v>149</v>
      </c>
      <c r="P2" s="89"/>
      <c r="Q2" s="90"/>
      <c r="R2" s="91"/>
      <c r="S2" s="91"/>
      <c r="Z2" s="65"/>
      <c r="AA2" s="65"/>
      <c r="AB2" s="65"/>
      <c r="AC2" s="65"/>
      <c r="AD2" s="65"/>
      <c r="AE2" s="65"/>
    </row>
    <row r="3" spans="1:19" s="42" customFormat="1" ht="8.25" customHeight="1" thickBot="1">
      <c r="A3" s="92" t="s">
        <v>143</v>
      </c>
      <c r="B3" s="93">
        <v>2000</v>
      </c>
      <c r="C3" s="93">
        <v>2001</v>
      </c>
      <c r="D3" s="94">
        <v>2002</v>
      </c>
      <c r="E3" s="94">
        <v>2003</v>
      </c>
      <c r="F3" s="94">
        <v>2004</v>
      </c>
      <c r="G3" s="95">
        <v>2005</v>
      </c>
      <c r="H3" s="96">
        <v>2006</v>
      </c>
      <c r="I3" s="97">
        <v>2006</v>
      </c>
      <c r="J3" s="94">
        <v>2005</v>
      </c>
      <c r="K3" s="96">
        <v>2006</v>
      </c>
      <c r="L3" s="98">
        <v>2005</v>
      </c>
      <c r="M3" s="58">
        <v>2006</v>
      </c>
      <c r="N3" s="99" t="s">
        <v>229</v>
      </c>
      <c r="O3" s="100">
        <v>2005</v>
      </c>
      <c r="P3" s="101">
        <v>2006</v>
      </c>
      <c r="Q3" s="102" t="s">
        <v>144</v>
      </c>
      <c r="R3" s="103"/>
      <c r="S3" s="104"/>
    </row>
    <row r="4" spans="1:19" s="41" customFormat="1" ht="8.25" customHeight="1">
      <c r="A4" s="105" t="s">
        <v>53</v>
      </c>
      <c r="B4" s="10">
        <v>3.589108910891089</v>
      </c>
      <c r="C4" s="10">
        <v>3.708281829419036</v>
      </c>
      <c r="D4" s="10">
        <v>3.712871287128713</v>
      </c>
      <c r="E4" s="10">
        <v>3.970223325062035</v>
      </c>
      <c r="F4" s="10">
        <v>3.722084367245657</v>
      </c>
      <c r="G4" s="106">
        <v>3.469640644361834</v>
      </c>
      <c r="H4" s="107">
        <v>6.823821339950372</v>
      </c>
      <c r="I4" s="108">
        <f aca="true" t="shared" si="0" ref="I4:I35">RANK(H4,H$4:H$53,1)</f>
        <v>26</v>
      </c>
      <c r="J4" s="109">
        <v>807</v>
      </c>
      <c r="K4" s="17">
        <v>806</v>
      </c>
      <c r="L4" s="1680">
        <v>28</v>
      </c>
      <c r="M4" s="1681">
        <v>55</v>
      </c>
      <c r="N4" s="110">
        <f aca="true" t="shared" si="1" ref="N4:N35">H4-G4</f>
        <v>3.3541806955885383</v>
      </c>
      <c r="O4" s="111">
        <f aca="true" t="shared" si="2" ref="O4:O35">G4/G$55</f>
        <v>0.32421254597850774</v>
      </c>
      <c r="P4" s="112">
        <f aca="true" t="shared" si="3" ref="P4:P35">H4/H$55</f>
        <v>0.6435641916547988</v>
      </c>
      <c r="Q4" s="113" t="s">
        <v>53</v>
      </c>
      <c r="R4" s="1124"/>
      <c r="S4" s="42"/>
    </row>
    <row r="5" spans="1:19" s="41" customFormat="1" ht="8.25" customHeight="1">
      <c r="A5" s="114" t="s">
        <v>54</v>
      </c>
      <c r="B5" s="27">
        <v>3.0230326295585415</v>
      </c>
      <c r="C5" s="27">
        <v>3.1715521383950023</v>
      </c>
      <c r="D5" s="27">
        <v>3.4332688588007736</v>
      </c>
      <c r="E5" s="27">
        <v>2.7924891670678864</v>
      </c>
      <c r="F5" s="27">
        <v>2.164705882352941</v>
      </c>
      <c r="G5" s="115">
        <v>3.822843822843823</v>
      </c>
      <c r="H5" s="107">
        <v>3.828197945845005</v>
      </c>
      <c r="I5" s="108">
        <f t="shared" si="0"/>
        <v>19</v>
      </c>
      <c r="J5" s="116">
        <v>2145</v>
      </c>
      <c r="K5" s="117">
        <v>2142</v>
      </c>
      <c r="L5" s="118">
        <v>82</v>
      </c>
      <c r="M5" s="119">
        <v>82</v>
      </c>
      <c r="N5" s="110">
        <f t="shared" si="1"/>
        <v>0.005354123001181765</v>
      </c>
      <c r="O5" s="120">
        <f t="shared" si="2"/>
        <v>0.35721680015953666</v>
      </c>
      <c r="P5" s="112">
        <f t="shared" si="3"/>
        <v>0.3610427345288937</v>
      </c>
      <c r="Q5" s="121" t="s">
        <v>54</v>
      </c>
      <c r="R5" s="1124"/>
      <c r="S5" s="42"/>
    </row>
    <row r="6" spans="1:19" s="41" customFormat="1" ht="8.25" customHeight="1">
      <c r="A6" s="114" t="s">
        <v>55</v>
      </c>
      <c r="B6" s="27">
        <v>32.88183092013078</v>
      </c>
      <c r="C6" s="27">
        <v>31.88608776844071</v>
      </c>
      <c r="D6" s="27">
        <v>32.38583410997204</v>
      </c>
      <c r="E6" s="27">
        <v>28.70327641901246</v>
      </c>
      <c r="F6" s="27">
        <v>31.40646335912608</v>
      </c>
      <c r="G6" s="115">
        <v>31.675627240143367</v>
      </c>
      <c r="H6" s="107">
        <v>32.32278198840838</v>
      </c>
      <c r="I6" s="108">
        <f t="shared" si="0"/>
        <v>46</v>
      </c>
      <c r="J6" s="116">
        <v>2232</v>
      </c>
      <c r="K6" s="117">
        <v>2243</v>
      </c>
      <c r="L6" s="118">
        <v>707</v>
      </c>
      <c r="M6" s="119">
        <v>725</v>
      </c>
      <c r="N6" s="110">
        <f t="shared" si="1"/>
        <v>0.6471547482650131</v>
      </c>
      <c r="O6" s="120">
        <f t="shared" si="2"/>
        <v>2.9598557330947837</v>
      </c>
      <c r="P6" s="112">
        <f t="shared" si="3"/>
        <v>3.048407047326889</v>
      </c>
      <c r="Q6" s="121" t="s">
        <v>55</v>
      </c>
      <c r="R6" s="1124"/>
      <c r="S6" s="42"/>
    </row>
    <row r="7" spans="1:19" s="41" customFormat="1" ht="8.25" customHeight="1">
      <c r="A7" s="114" t="s">
        <v>56</v>
      </c>
      <c r="B7" s="27">
        <v>0.16891891891891891</v>
      </c>
      <c r="C7" s="27">
        <v>0.16863406408094436</v>
      </c>
      <c r="D7" s="27">
        <v>0.08431703204047218</v>
      </c>
      <c r="E7" s="27">
        <v>0</v>
      </c>
      <c r="F7" s="27">
        <v>0</v>
      </c>
      <c r="G7" s="115">
        <v>0</v>
      </c>
      <c r="H7" s="107">
        <v>0</v>
      </c>
      <c r="I7" s="108">
        <f t="shared" si="0"/>
        <v>1</v>
      </c>
      <c r="J7" s="116">
        <v>1167</v>
      </c>
      <c r="K7" s="117">
        <v>1168</v>
      </c>
      <c r="L7" s="1544">
        <v>0</v>
      </c>
      <c r="M7" s="1545">
        <v>0</v>
      </c>
      <c r="N7" s="110">
        <f t="shared" si="1"/>
        <v>0</v>
      </c>
      <c r="O7" s="120">
        <f t="shared" si="2"/>
        <v>0</v>
      </c>
      <c r="P7" s="112">
        <f t="shared" si="3"/>
        <v>0</v>
      </c>
      <c r="Q7" s="121" t="s">
        <v>56</v>
      </c>
      <c r="R7" s="1124"/>
      <c r="S7" s="42"/>
    </row>
    <row r="8" spans="1:19" s="41" customFormat="1" ht="8.25" customHeight="1">
      <c r="A8" s="114" t="s">
        <v>57</v>
      </c>
      <c r="B8" s="27">
        <v>5.106727911375304</v>
      </c>
      <c r="C8" s="27">
        <v>5.112419700214133</v>
      </c>
      <c r="D8" s="27">
        <v>5.237968625365594</v>
      </c>
      <c r="E8" s="27">
        <v>5.118635030658491</v>
      </c>
      <c r="F8" s="27">
        <v>5.289874432273577</v>
      </c>
      <c r="G8" s="115">
        <v>5.305555555555555</v>
      </c>
      <c r="H8" s="107">
        <v>5.682467161621931</v>
      </c>
      <c r="I8" s="108">
        <f t="shared" si="0"/>
        <v>23</v>
      </c>
      <c r="J8" s="116">
        <v>3600</v>
      </c>
      <c r="K8" s="117">
        <v>3502</v>
      </c>
      <c r="L8" s="118">
        <v>191</v>
      </c>
      <c r="M8" s="119">
        <v>199</v>
      </c>
      <c r="N8" s="110">
        <f t="shared" si="1"/>
        <v>0.3769116060663755</v>
      </c>
      <c r="O8" s="120">
        <f t="shared" si="2"/>
        <v>0.49576536904255203</v>
      </c>
      <c r="P8" s="112">
        <f t="shared" si="3"/>
        <v>0.5359214732167583</v>
      </c>
      <c r="Q8" s="121" t="s">
        <v>57</v>
      </c>
      <c r="R8" s="1124"/>
      <c r="S8" s="42"/>
    </row>
    <row r="9" spans="1:19" s="41" customFormat="1" ht="8.25" customHeight="1">
      <c r="A9" s="114" t="s">
        <v>58</v>
      </c>
      <c r="B9" s="27">
        <v>13.2857779759251</v>
      </c>
      <c r="C9" s="27">
        <v>13.21762349799733</v>
      </c>
      <c r="D9" s="27">
        <v>13.573653760569648</v>
      </c>
      <c r="E9" s="27">
        <v>14.140521431727795</v>
      </c>
      <c r="F9" s="27">
        <v>15.298667812634292</v>
      </c>
      <c r="G9" s="115">
        <v>13.235926085088096</v>
      </c>
      <c r="H9" s="107">
        <v>13.885295385942218</v>
      </c>
      <c r="I9" s="108">
        <f t="shared" si="0"/>
        <v>36</v>
      </c>
      <c r="J9" s="116">
        <v>2327</v>
      </c>
      <c r="K9" s="117">
        <v>2319</v>
      </c>
      <c r="L9" s="118">
        <v>308</v>
      </c>
      <c r="M9" s="119">
        <v>322</v>
      </c>
      <c r="N9" s="110">
        <f t="shared" si="1"/>
        <v>0.6493693008541221</v>
      </c>
      <c r="O9" s="120">
        <f t="shared" si="2"/>
        <v>1.236800503073147</v>
      </c>
      <c r="P9" s="112">
        <f t="shared" si="3"/>
        <v>1.309541744392593</v>
      </c>
      <c r="Q9" s="121" t="s">
        <v>58</v>
      </c>
      <c r="R9" s="1124"/>
      <c r="S9" s="42"/>
    </row>
    <row r="10" spans="1:19" s="41" customFormat="1" ht="8.25" customHeight="1">
      <c r="A10" s="114" t="s">
        <v>59</v>
      </c>
      <c r="B10" s="27">
        <v>0</v>
      </c>
      <c r="C10" s="27">
        <v>0</v>
      </c>
      <c r="D10" s="27">
        <v>0</v>
      </c>
      <c r="E10" s="27">
        <v>1.2195121951219512</v>
      </c>
      <c r="F10" s="27">
        <v>1.2195121951219512</v>
      </c>
      <c r="G10" s="115">
        <v>1.2195121951219512</v>
      </c>
      <c r="H10" s="107">
        <v>1.2195121951219512</v>
      </c>
      <c r="I10" s="108">
        <f t="shared" si="0"/>
        <v>12</v>
      </c>
      <c r="J10" s="116">
        <v>164</v>
      </c>
      <c r="K10" s="117">
        <v>164</v>
      </c>
      <c r="L10" s="118">
        <v>2</v>
      </c>
      <c r="M10" s="119">
        <v>2</v>
      </c>
      <c r="N10" s="110">
        <f t="shared" si="1"/>
        <v>0</v>
      </c>
      <c r="O10" s="120">
        <f t="shared" si="2"/>
        <v>0.11395449677903124</v>
      </c>
      <c r="P10" s="112">
        <f t="shared" si="3"/>
        <v>0.11501391096979331</v>
      </c>
      <c r="Q10" s="121" t="s">
        <v>59</v>
      </c>
      <c r="R10" s="1124"/>
      <c r="S10" s="42"/>
    </row>
    <row r="11" spans="1:19" s="41" customFormat="1" ht="8.25" customHeight="1">
      <c r="A11" s="114" t="s">
        <v>60</v>
      </c>
      <c r="B11" s="27">
        <v>1.4354066985645932</v>
      </c>
      <c r="C11" s="27">
        <v>0.9569377990430622</v>
      </c>
      <c r="D11" s="27">
        <v>0.9569377990430622</v>
      </c>
      <c r="E11" s="27">
        <v>0.9302325581395349</v>
      </c>
      <c r="F11" s="27">
        <v>0</v>
      </c>
      <c r="G11" s="115">
        <v>0</v>
      </c>
      <c r="H11" s="107">
        <v>0</v>
      </c>
      <c r="I11" s="108">
        <f t="shared" si="0"/>
        <v>1</v>
      </c>
      <c r="J11" s="116">
        <v>161</v>
      </c>
      <c r="K11" s="117">
        <v>166</v>
      </c>
      <c r="L11" s="1544">
        <v>0</v>
      </c>
      <c r="M11" s="1545">
        <v>0</v>
      </c>
      <c r="N11" s="110">
        <f t="shared" si="1"/>
        <v>0</v>
      </c>
      <c r="O11" s="120">
        <f t="shared" si="2"/>
        <v>0</v>
      </c>
      <c r="P11" s="112">
        <f t="shared" si="3"/>
        <v>0</v>
      </c>
      <c r="Q11" s="121" t="s">
        <v>60</v>
      </c>
      <c r="R11" s="1124"/>
      <c r="S11" s="42"/>
    </row>
    <row r="12" spans="1:19" s="41" customFormat="1" ht="8.25" customHeight="1">
      <c r="A12" s="114" t="s">
        <v>61</v>
      </c>
      <c r="B12" s="27">
        <v>6.598437920818745</v>
      </c>
      <c r="C12" s="27">
        <v>15.115969074913357</v>
      </c>
      <c r="D12" s="27">
        <v>17.717970283151107</v>
      </c>
      <c r="E12" s="27">
        <v>11.250713877784124</v>
      </c>
      <c r="F12" s="27">
        <v>8.273381294964029</v>
      </c>
      <c r="G12" s="115">
        <v>7.600281491907107</v>
      </c>
      <c r="H12" s="107">
        <v>7.355516637478108</v>
      </c>
      <c r="I12" s="108">
        <f t="shared" si="0"/>
        <v>29</v>
      </c>
      <c r="J12" s="116">
        <v>2842</v>
      </c>
      <c r="K12" s="117">
        <v>2855</v>
      </c>
      <c r="L12" s="118">
        <v>216</v>
      </c>
      <c r="M12" s="119">
        <v>210</v>
      </c>
      <c r="N12" s="110">
        <f t="shared" si="1"/>
        <v>-0.24476485442899865</v>
      </c>
      <c r="O12" s="120">
        <f t="shared" si="2"/>
        <v>0.7101907272871926</v>
      </c>
      <c r="P12" s="112">
        <f t="shared" si="3"/>
        <v>0.6937091232573873</v>
      </c>
      <c r="Q12" s="121" t="s">
        <v>61</v>
      </c>
      <c r="R12" s="1124"/>
      <c r="S12" s="42"/>
    </row>
    <row r="13" spans="1:19" s="41" customFormat="1" ht="8.25" customHeight="1">
      <c r="A13" s="114" t="s">
        <v>62</v>
      </c>
      <c r="B13" s="27">
        <v>2.500893176134334</v>
      </c>
      <c r="C13" s="27">
        <v>2.6690391459074734</v>
      </c>
      <c r="D13" s="27">
        <v>2.3479188900747063</v>
      </c>
      <c r="E13" s="27">
        <v>1.6037063435495367</v>
      </c>
      <c r="F13" s="27">
        <v>1.7100660707345512</v>
      </c>
      <c r="G13" s="115">
        <v>1.343054489639294</v>
      </c>
      <c r="H13" s="107">
        <v>2.011385199240987</v>
      </c>
      <c r="I13" s="108">
        <f t="shared" si="0"/>
        <v>14</v>
      </c>
      <c r="J13" s="116">
        <v>2606</v>
      </c>
      <c r="K13" s="117">
        <v>2635</v>
      </c>
      <c r="L13" s="118">
        <v>35</v>
      </c>
      <c r="M13" s="119">
        <v>53</v>
      </c>
      <c r="N13" s="110">
        <f t="shared" si="1"/>
        <v>0.668330709601693</v>
      </c>
      <c r="O13" s="120">
        <f t="shared" si="2"/>
        <v>0.1254986207812048</v>
      </c>
      <c r="P13" s="112">
        <f t="shared" si="3"/>
        <v>0.18969656814979954</v>
      </c>
      <c r="Q13" s="121" t="s">
        <v>62</v>
      </c>
      <c r="R13" s="1124"/>
      <c r="S13" s="42"/>
    </row>
    <row r="14" spans="1:19" s="41" customFormat="1" ht="8.25" customHeight="1">
      <c r="A14" s="114" t="s">
        <v>63</v>
      </c>
      <c r="B14" s="27">
        <v>38.70967741935484</v>
      </c>
      <c r="C14" s="27">
        <v>30.64516129032258</v>
      </c>
      <c r="D14" s="27">
        <v>39.10614525139665</v>
      </c>
      <c r="E14" s="27">
        <v>39.325842696629216</v>
      </c>
      <c r="F14" s="27">
        <v>35.754189944134076</v>
      </c>
      <c r="G14" s="115">
        <v>32.432432432432435</v>
      </c>
      <c r="H14" s="107">
        <v>32.432432432432435</v>
      </c>
      <c r="I14" s="108">
        <f t="shared" si="0"/>
        <v>47</v>
      </c>
      <c r="J14" s="116">
        <v>111</v>
      </c>
      <c r="K14" s="117">
        <v>111</v>
      </c>
      <c r="L14" s="118">
        <v>36</v>
      </c>
      <c r="M14" s="119">
        <v>36</v>
      </c>
      <c r="N14" s="110">
        <f t="shared" si="1"/>
        <v>0</v>
      </c>
      <c r="O14" s="120">
        <f t="shared" si="2"/>
        <v>3.030573644069372</v>
      </c>
      <c r="P14" s="112">
        <f t="shared" si="3"/>
        <v>3.0587483349804496</v>
      </c>
      <c r="Q14" s="121" t="s">
        <v>63</v>
      </c>
      <c r="R14" s="1124"/>
      <c r="S14" s="42"/>
    </row>
    <row r="15" spans="1:18" s="41" customFormat="1" ht="8.25" customHeight="1">
      <c r="A15" s="114" t="s">
        <v>64</v>
      </c>
      <c r="B15" s="27">
        <v>9.176942930886149</v>
      </c>
      <c r="C15" s="27">
        <v>8.493543758967002</v>
      </c>
      <c r="D15" s="27">
        <v>8.40263837109263</v>
      </c>
      <c r="E15" s="27">
        <v>8.52847643827696</v>
      </c>
      <c r="F15" s="27">
        <v>8.130787037037036</v>
      </c>
      <c r="G15" s="115">
        <v>8.261120739456961</v>
      </c>
      <c r="H15" s="107">
        <v>8.285219399538105</v>
      </c>
      <c r="I15" s="108">
        <f t="shared" si="0"/>
        <v>30</v>
      </c>
      <c r="J15" s="116">
        <v>3462</v>
      </c>
      <c r="K15" s="117">
        <v>3464</v>
      </c>
      <c r="L15" s="118">
        <v>286</v>
      </c>
      <c r="M15" s="119">
        <v>287</v>
      </c>
      <c r="N15" s="110">
        <f t="shared" si="1"/>
        <v>0.02409866008114392</v>
      </c>
      <c r="O15" s="120">
        <f t="shared" si="2"/>
        <v>0.771941322490422</v>
      </c>
      <c r="P15" s="112">
        <f t="shared" si="3"/>
        <v>0.7813906988346176</v>
      </c>
      <c r="Q15" s="121" t="s">
        <v>64</v>
      </c>
      <c r="R15" s="1124"/>
    </row>
    <row r="16" spans="1:19" s="41" customFormat="1" ht="8.25" customHeight="1">
      <c r="A16" s="114" t="s">
        <v>65</v>
      </c>
      <c r="B16" s="27">
        <v>0.6516587677725119</v>
      </c>
      <c r="C16" s="27">
        <v>0.6376811594202898</v>
      </c>
      <c r="D16" s="27">
        <v>0.5217391304347826</v>
      </c>
      <c r="E16" s="27">
        <v>0.5229517722254503</v>
      </c>
      <c r="F16" s="27">
        <v>0.5266237565827969</v>
      </c>
      <c r="G16" s="115">
        <v>0.5229517722254503</v>
      </c>
      <c r="H16" s="107">
        <v>0.5244755244755245</v>
      </c>
      <c r="I16" s="108">
        <f t="shared" si="0"/>
        <v>8</v>
      </c>
      <c r="J16" s="116">
        <v>1721</v>
      </c>
      <c r="K16" s="117">
        <v>1716</v>
      </c>
      <c r="L16" s="118">
        <v>9</v>
      </c>
      <c r="M16" s="119">
        <v>9</v>
      </c>
      <c r="N16" s="110">
        <f t="shared" si="1"/>
        <v>0.001523752250074173</v>
      </c>
      <c r="O16" s="120">
        <f t="shared" si="2"/>
        <v>0.048866018955796085</v>
      </c>
      <c r="P16" s="112">
        <f t="shared" si="3"/>
        <v>0.04946402464784817</v>
      </c>
      <c r="Q16" s="121" t="s">
        <v>65</v>
      </c>
      <c r="R16" s="1124"/>
      <c r="S16" s="42"/>
    </row>
    <row r="17" spans="1:19" s="41" customFormat="1" ht="8.25" customHeight="1">
      <c r="A17" s="114" t="s">
        <v>66</v>
      </c>
      <c r="B17" s="27">
        <v>20.925784238714613</v>
      </c>
      <c r="C17" s="27">
        <v>20.583717357910906</v>
      </c>
      <c r="D17" s="27">
        <v>5.702257941063912</v>
      </c>
      <c r="E17" s="27">
        <v>9.202926453600307</v>
      </c>
      <c r="F17" s="27">
        <v>14.40843420538852</v>
      </c>
      <c r="G17" s="115">
        <v>12.78285033743549</v>
      </c>
      <c r="H17" s="107">
        <v>13.062098501070663</v>
      </c>
      <c r="I17" s="108">
        <f t="shared" si="0"/>
        <v>35</v>
      </c>
      <c r="J17" s="116">
        <v>2519</v>
      </c>
      <c r="K17" s="117">
        <v>2335</v>
      </c>
      <c r="L17" s="118">
        <v>322</v>
      </c>
      <c r="M17" s="119">
        <v>305</v>
      </c>
      <c r="N17" s="110">
        <f t="shared" si="1"/>
        <v>0.2792481636351738</v>
      </c>
      <c r="O17" s="120">
        <f t="shared" si="2"/>
        <v>1.1944638876353875</v>
      </c>
      <c r="P17" s="112">
        <f t="shared" si="3"/>
        <v>1.2319048879462657</v>
      </c>
      <c r="Q17" s="121" t="s">
        <v>66</v>
      </c>
      <c r="R17" s="1124"/>
      <c r="S17" s="42"/>
    </row>
    <row r="18" spans="1:19" s="41" customFormat="1" ht="8.25" customHeight="1">
      <c r="A18" s="114" t="s">
        <v>67</v>
      </c>
      <c r="B18" s="27">
        <v>6.311522872032426</v>
      </c>
      <c r="C18" s="27">
        <v>5.922944220816561</v>
      </c>
      <c r="D18" s="27">
        <v>5.987334484743811</v>
      </c>
      <c r="E18" s="27">
        <v>5.858701895462378</v>
      </c>
      <c r="F18" s="27">
        <v>5.858701895462378</v>
      </c>
      <c r="G18" s="115">
        <v>6.1423650975889785</v>
      </c>
      <c r="H18" s="107">
        <v>6.031016657093624</v>
      </c>
      <c r="I18" s="108">
        <f t="shared" si="0"/>
        <v>24</v>
      </c>
      <c r="J18" s="116">
        <v>1742</v>
      </c>
      <c r="K18" s="117">
        <v>1741</v>
      </c>
      <c r="L18" s="118">
        <v>107</v>
      </c>
      <c r="M18" s="119">
        <v>105</v>
      </c>
      <c r="N18" s="110">
        <f t="shared" si="1"/>
        <v>-0.11134844049535442</v>
      </c>
      <c r="O18" s="120">
        <f t="shared" si="2"/>
        <v>0.5739591014576465</v>
      </c>
      <c r="P18" s="112">
        <f t="shared" si="3"/>
        <v>0.5687936665421713</v>
      </c>
      <c r="Q18" s="121" t="s">
        <v>67</v>
      </c>
      <c r="R18" s="1124"/>
      <c r="S18" s="42"/>
    </row>
    <row r="19" spans="1:19" s="41" customFormat="1" ht="8.25" customHeight="1">
      <c r="A19" s="114" t="s">
        <v>68</v>
      </c>
      <c r="B19" s="27">
        <v>4.901960784313726</v>
      </c>
      <c r="C19" s="27">
        <v>1.8987341772151898</v>
      </c>
      <c r="D19" s="27">
        <v>1.2326169405815424</v>
      </c>
      <c r="E19" s="27">
        <v>1.4299332697807436</v>
      </c>
      <c r="F19" s="27">
        <v>0.8637236084452975</v>
      </c>
      <c r="G19" s="115">
        <v>0.8135372600065083</v>
      </c>
      <c r="H19" s="107">
        <v>0.5546492659053833</v>
      </c>
      <c r="I19" s="108">
        <f t="shared" si="0"/>
        <v>9</v>
      </c>
      <c r="J19" s="116">
        <v>3073</v>
      </c>
      <c r="K19" s="117">
        <v>3065</v>
      </c>
      <c r="L19" s="118">
        <v>25</v>
      </c>
      <c r="M19" s="119">
        <v>17</v>
      </c>
      <c r="N19" s="110">
        <f t="shared" si="1"/>
        <v>-0.25888799410112495</v>
      </c>
      <c r="O19" s="120">
        <f t="shared" si="2"/>
        <v>0.07601910784152752</v>
      </c>
      <c r="P19" s="112">
        <f t="shared" si="3"/>
        <v>0.05230975265640844</v>
      </c>
      <c r="Q19" s="121" t="s">
        <v>68</v>
      </c>
      <c r="R19" s="1124"/>
      <c r="S19" s="42"/>
    </row>
    <row r="20" spans="1:19" s="41" customFormat="1" ht="8.25" customHeight="1">
      <c r="A20" s="114" t="s">
        <v>69</v>
      </c>
      <c r="B20" s="27">
        <v>14.530332681017612</v>
      </c>
      <c r="C20" s="27">
        <v>14.787701317715959</v>
      </c>
      <c r="D20" s="27">
        <v>14.188200877620673</v>
      </c>
      <c r="E20" s="27">
        <v>15.108225108225108</v>
      </c>
      <c r="F20" s="27">
        <v>15.355004277159967</v>
      </c>
      <c r="G20" s="115">
        <v>16.3169164882227</v>
      </c>
      <c r="H20" s="107">
        <v>17.855617257582228</v>
      </c>
      <c r="I20" s="108">
        <f t="shared" si="0"/>
        <v>38</v>
      </c>
      <c r="J20" s="116">
        <v>2335</v>
      </c>
      <c r="K20" s="117">
        <v>2341</v>
      </c>
      <c r="L20" s="118">
        <v>381</v>
      </c>
      <c r="M20" s="119">
        <v>418</v>
      </c>
      <c r="N20" s="110">
        <f t="shared" si="1"/>
        <v>1.5387007693595294</v>
      </c>
      <c r="O20" s="120">
        <f t="shared" si="2"/>
        <v>1.5246965260687342</v>
      </c>
      <c r="P20" s="112">
        <f t="shared" si="3"/>
        <v>1.6839883863308993</v>
      </c>
      <c r="Q20" s="121" t="s">
        <v>69</v>
      </c>
      <c r="R20" s="1124"/>
      <c r="S20" s="42"/>
    </row>
    <row r="21" spans="1:19" s="41" customFormat="1" ht="8.25" customHeight="1">
      <c r="A21" s="114" t="s">
        <v>70</v>
      </c>
      <c r="B21" s="27">
        <v>14.563106796116505</v>
      </c>
      <c r="C21" s="27">
        <v>14.227642276422765</v>
      </c>
      <c r="D21" s="27">
        <v>14.08325952170062</v>
      </c>
      <c r="E21" s="27">
        <v>13.903743315508022</v>
      </c>
      <c r="F21" s="27">
        <v>14.219330855018589</v>
      </c>
      <c r="G21" s="115">
        <v>9.768378650553878</v>
      </c>
      <c r="H21" s="107">
        <v>9.979838709677418</v>
      </c>
      <c r="I21" s="108">
        <f t="shared" si="0"/>
        <v>32</v>
      </c>
      <c r="J21" s="116">
        <v>993</v>
      </c>
      <c r="K21" s="117">
        <v>992</v>
      </c>
      <c r="L21" s="118">
        <v>97</v>
      </c>
      <c r="M21" s="119">
        <v>99</v>
      </c>
      <c r="N21" s="110">
        <f t="shared" si="1"/>
        <v>0.2114600591235405</v>
      </c>
      <c r="O21" s="120">
        <f t="shared" si="2"/>
        <v>0.9127835522461376</v>
      </c>
      <c r="P21" s="112">
        <f t="shared" si="3"/>
        <v>0.9412126302951431</v>
      </c>
      <c r="Q21" s="121" t="s">
        <v>70</v>
      </c>
      <c r="R21" s="1124"/>
      <c r="S21" s="42"/>
    </row>
    <row r="22" spans="1:19" s="41" customFormat="1" ht="8.25" customHeight="1">
      <c r="A22" s="114" t="s">
        <v>71</v>
      </c>
      <c r="B22" s="27">
        <v>4.823151125401929</v>
      </c>
      <c r="C22" s="27">
        <v>6.109324758842444</v>
      </c>
      <c r="D22" s="27">
        <v>6.430868167202572</v>
      </c>
      <c r="E22" s="27">
        <v>6.097560975609756</v>
      </c>
      <c r="F22" s="27">
        <v>6.097560975609756</v>
      </c>
      <c r="G22" s="115">
        <v>4.790419161676647</v>
      </c>
      <c r="H22" s="107">
        <v>4.790419161676647</v>
      </c>
      <c r="I22" s="108">
        <f t="shared" si="0"/>
        <v>21</v>
      </c>
      <c r="J22" s="116">
        <v>167</v>
      </c>
      <c r="K22" s="117">
        <v>167</v>
      </c>
      <c r="L22" s="118">
        <v>8</v>
      </c>
      <c r="M22" s="119">
        <v>8</v>
      </c>
      <c r="N22" s="110">
        <f t="shared" si="1"/>
        <v>0</v>
      </c>
      <c r="O22" s="120">
        <f t="shared" si="2"/>
        <v>0.4476296400421827</v>
      </c>
      <c r="P22" s="112">
        <f t="shared" si="3"/>
        <v>0.45179117123463725</v>
      </c>
      <c r="Q22" s="121" t="s">
        <v>71</v>
      </c>
      <c r="R22" s="1124"/>
      <c r="S22" s="42"/>
    </row>
    <row r="23" spans="1:19" s="41" customFormat="1" ht="8.25" customHeight="1">
      <c r="A23" s="114" t="s">
        <v>72</v>
      </c>
      <c r="B23" s="27">
        <v>5.109489051094891</v>
      </c>
      <c r="C23" s="27">
        <v>8.185053380782918</v>
      </c>
      <c r="D23" s="27">
        <v>5.646630236794171</v>
      </c>
      <c r="E23" s="27">
        <v>6.756756756756757</v>
      </c>
      <c r="F23" s="27">
        <v>4.524886877828054</v>
      </c>
      <c r="G23" s="115">
        <v>6.575963718820861</v>
      </c>
      <c r="H23" s="107">
        <v>6.094808126410835</v>
      </c>
      <c r="I23" s="108">
        <f t="shared" si="0"/>
        <v>25</v>
      </c>
      <c r="J23" s="116">
        <v>441</v>
      </c>
      <c r="K23" s="117">
        <v>443</v>
      </c>
      <c r="L23" s="118">
        <v>29</v>
      </c>
      <c r="M23" s="119">
        <v>27</v>
      </c>
      <c r="N23" s="110">
        <f t="shared" si="1"/>
        <v>-0.48115559241002614</v>
      </c>
      <c r="O23" s="120">
        <f t="shared" si="2"/>
        <v>0.6144757218606265</v>
      </c>
      <c r="P23" s="112">
        <f t="shared" si="3"/>
        <v>0.5748099297677707</v>
      </c>
      <c r="Q23" s="121" t="s">
        <v>72</v>
      </c>
      <c r="R23" s="1124"/>
      <c r="S23" s="42"/>
    </row>
    <row r="24" spans="1:19" s="41" customFormat="1" ht="8.25" customHeight="1">
      <c r="A24" s="114" t="s">
        <v>73</v>
      </c>
      <c r="B24" s="27">
        <v>28.04568527918782</v>
      </c>
      <c r="C24" s="27">
        <v>28.081321473951714</v>
      </c>
      <c r="D24" s="27">
        <v>27.70012706480305</v>
      </c>
      <c r="E24" s="27">
        <v>27.79187817258883</v>
      </c>
      <c r="F24" s="27">
        <v>25.728770595690747</v>
      </c>
      <c r="G24" s="115">
        <v>25.888324873096447</v>
      </c>
      <c r="H24" s="107">
        <v>26.30241423125794</v>
      </c>
      <c r="I24" s="108">
        <f t="shared" si="0"/>
        <v>43</v>
      </c>
      <c r="J24" s="116">
        <v>788</v>
      </c>
      <c r="K24" s="117">
        <v>787</v>
      </c>
      <c r="L24" s="118">
        <v>204</v>
      </c>
      <c r="M24" s="119">
        <v>207</v>
      </c>
      <c r="N24" s="110">
        <f t="shared" si="1"/>
        <v>0.41408935816149395</v>
      </c>
      <c r="O24" s="120">
        <f t="shared" si="2"/>
        <v>2.4190746473599427</v>
      </c>
      <c r="P24" s="112">
        <f t="shared" si="3"/>
        <v>2.480617693521311</v>
      </c>
      <c r="Q24" s="121" t="s">
        <v>73</v>
      </c>
      <c r="R24" s="1124"/>
      <c r="S24" s="42"/>
    </row>
    <row r="25" spans="1:19" s="41" customFormat="1" ht="8.25" customHeight="1">
      <c r="A25" s="114" t="s">
        <v>74</v>
      </c>
      <c r="B25" s="27">
        <v>21.562952243125906</v>
      </c>
      <c r="C25" s="27">
        <v>20.13763129300978</v>
      </c>
      <c r="D25" s="27">
        <v>20.521172638436482</v>
      </c>
      <c r="E25" s="27">
        <v>18.97156213478769</v>
      </c>
      <c r="F25" s="27">
        <v>18.543046357615893</v>
      </c>
      <c r="G25" s="115">
        <v>19.497098646034814</v>
      </c>
      <c r="H25" s="107">
        <v>18.8394584139265</v>
      </c>
      <c r="I25" s="108">
        <f t="shared" si="0"/>
        <v>39</v>
      </c>
      <c r="J25" s="116">
        <v>2585</v>
      </c>
      <c r="K25" s="117">
        <v>2585</v>
      </c>
      <c r="L25" s="118">
        <v>504</v>
      </c>
      <c r="M25" s="119">
        <v>487</v>
      </c>
      <c r="N25" s="110">
        <f t="shared" si="1"/>
        <v>-0.6576402321083137</v>
      </c>
      <c r="O25" s="120">
        <f t="shared" si="2"/>
        <v>1.8218612931852236</v>
      </c>
      <c r="P25" s="112">
        <f t="shared" si="3"/>
        <v>1.7767758300455423</v>
      </c>
      <c r="Q25" s="121" t="s">
        <v>74</v>
      </c>
      <c r="R25" s="1124"/>
      <c r="S25" s="42"/>
    </row>
    <row r="26" spans="1:19" s="41" customFormat="1" ht="8.25" customHeight="1">
      <c r="A26" s="114" t="s">
        <v>75</v>
      </c>
      <c r="B26" s="27">
        <v>7.334076965978807</v>
      </c>
      <c r="C26" s="27">
        <v>7.291956582243251</v>
      </c>
      <c r="D26" s="27">
        <v>5.919955530850473</v>
      </c>
      <c r="E26" s="27">
        <v>5.700778642936596</v>
      </c>
      <c r="F26" s="27">
        <v>5.086640581330352</v>
      </c>
      <c r="G26" s="115">
        <v>5.079542283003071</v>
      </c>
      <c r="H26" s="107">
        <v>5.271739130434783</v>
      </c>
      <c r="I26" s="108">
        <f t="shared" si="0"/>
        <v>22</v>
      </c>
      <c r="J26" s="116">
        <v>3583</v>
      </c>
      <c r="K26" s="117">
        <v>3680</v>
      </c>
      <c r="L26" s="118">
        <v>182</v>
      </c>
      <c r="M26" s="119">
        <v>194</v>
      </c>
      <c r="N26" s="110">
        <f t="shared" si="1"/>
        <v>0.1921968474317124</v>
      </c>
      <c r="O26" s="120">
        <f t="shared" si="2"/>
        <v>0.4746460814764897</v>
      </c>
      <c r="P26" s="112">
        <f t="shared" si="3"/>
        <v>0.4971851347031174</v>
      </c>
      <c r="Q26" s="121" t="s">
        <v>75</v>
      </c>
      <c r="R26" s="1124"/>
      <c r="S26" s="42"/>
    </row>
    <row r="27" spans="1:19" s="41" customFormat="1" ht="8.25" customHeight="1">
      <c r="A27" s="114" t="s">
        <v>76</v>
      </c>
      <c r="B27" s="27">
        <v>15.942028985507246</v>
      </c>
      <c r="C27" s="27">
        <v>14.797059763502716</v>
      </c>
      <c r="D27" s="27">
        <v>14.035087719298245</v>
      </c>
      <c r="E27" s="27">
        <v>14.035087719298245</v>
      </c>
      <c r="F27" s="27">
        <v>17.21813725490196</v>
      </c>
      <c r="G27" s="115">
        <v>20.12539184952978</v>
      </c>
      <c r="H27" s="107">
        <v>21.07843137254902</v>
      </c>
      <c r="I27" s="108">
        <f t="shared" si="0"/>
        <v>40</v>
      </c>
      <c r="J27" s="116">
        <v>3190</v>
      </c>
      <c r="K27" s="117">
        <v>3264</v>
      </c>
      <c r="L27" s="118">
        <v>642</v>
      </c>
      <c r="M27" s="119">
        <v>688</v>
      </c>
      <c r="N27" s="110">
        <f t="shared" si="1"/>
        <v>0.953039523019239</v>
      </c>
      <c r="O27" s="120">
        <f t="shared" si="2"/>
        <v>1.8805706985690662</v>
      </c>
      <c r="P27" s="112">
        <f t="shared" si="3"/>
        <v>1.9879365199975059</v>
      </c>
      <c r="Q27" s="121" t="s">
        <v>76</v>
      </c>
      <c r="R27" s="1124"/>
      <c r="S27" s="42"/>
    </row>
    <row r="28" spans="1:19" s="41" customFormat="1" ht="8.25" customHeight="1">
      <c r="A28" s="114" t="s">
        <v>77</v>
      </c>
      <c r="B28" s="27">
        <v>1.4210526315789473</v>
      </c>
      <c r="C28" s="27">
        <v>1.3598326359832635</v>
      </c>
      <c r="D28" s="27">
        <v>5.7561486132914705</v>
      </c>
      <c r="E28" s="27">
        <v>7.498631636562671</v>
      </c>
      <c r="F28" s="27">
        <v>10.385438972162742</v>
      </c>
      <c r="G28" s="115">
        <v>10.33934252386002</v>
      </c>
      <c r="H28" s="107">
        <v>8.529565672422814</v>
      </c>
      <c r="I28" s="108">
        <f t="shared" si="0"/>
        <v>31</v>
      </c>
      <c r="J28" s="116">
        <v>1886</v>
      </c>
      <c r="K28" s="117">
        <v>1911</v>
      </c>
      <c r="L28" s="118">
        <v>195</v>
      </c>
      <c r="M28" s="119">
        <v>163</v>
      </c>
      <c r="N28" s="110">
        <f t="shared" si="1"/>
        <v>-1.8097768514372063</v>
      </c>
      <c r="O28" s="120">
        <f t="shared" si="2"/>
        <v>0.9661359509526561</v>
      </c>
      <c r="P28" s="112">
        <f t="shared" si="3"/>
        <v>0.804435339624415</v>
      </c>
      <c r="Q28" s="121" t="s">
        <v>77</v>
      </c>
      <c r="R28" s="1124"/>
      <c r="S28" s="42"/>
    </row>
    <row r="29" spans="1:19" s="41" customFormat="1" ht="8.25" customHeight="1">
      <c r="A29" s="114" t="s">
        <v>78</v>
      </c>
      <c r="B29" s="27">
        <v>1.8306636155606408</v>
      </c>
      <c r="C29" s="27">
        <v>1.9076688286913392</v>
      </c>
      <c r="D29" s="27">
        <v>4.044257916825639</v>
      </c>
      <c r="E29" s="27">
        <v>3.095147115017195</v>
      </c>
      <c r="F29" s="27">
        <v>2.406417112299465</v>
      </c>
      <c r="G29" s="115">
        <v>1.0313216195569137</v>
      </c>
      <c r="H29" s="107">
        <v>1.0297482837528604</v>
      </c>
      <c r="I29" s="108">
        <f t="shared" si="0"/>
        <v>10</v>
      </c>
      <c r="J29" s="116">
        <v>2618</v>
      </c>
      <c r="K29" s="117">
        <v>2622</v>
      </c>
      <c r="L29" s="118">
        <v>27</v>
      </c>
      <c r="M29" s="119">
        <v>27</v>
      </c>
      <c r="N29" s="110">
        <f t="shared" si="1"/>
        <v>-0.0015733358040532774</v>
      </c>
      <c r="O29" s="120">
        <f t="shared" si="2"/>
        <v>0.09636946366263377</v>
      </c>
      <c r="P29" s="112">
        <f t="shared" si="3"/>
        <v>0.09711700949165614</v>
      </c>
      <c r="Q29" s="121" t="s">
        <v>78</v>
      </c>
      <c r="R29" s="1124"/>
      <c r="S29" s="42"/>
    </row>
    <row r="30" spans="1:19" s="41" customFormat="1" ht="8.25" customHeight="1">
      <c r="A30" s="114" t="s">
        <v>79</v>
      </c>
      <c r="B30" s="27">
        <v>14.763603925066905</v>
      </c>
      <c r="C30" s="27">
        <v>12.706197057512261</v>
      </c>
      <c r="D30" s="27">
        <v>12.731376975169301</v>
      </c>
      <c r="E30" s="27">
        <v>12.837837837837839</v>
      </c>
      <c r="F30" s="27">
        <v>12.238398544131028</v>
      </c>
      <c r="G30" s="115">
        <v>12.455874936964195</v>
      </c>
      <c r="H30" s="107">
        <v>12.4</v>
      </c>
      <c r="I30" s="108">
        <f t="shared" si="0"/>
        <v>34</v>
      </c>
      <c r="J30" s="116">
        <v>1983</v>
      </c>
      <c r="K30" s="117">
        <v>2000</v>
      </c>
      <c r="L30" s="118">
        <v>247</v>
      </c>
      <c r="M30" s="119">
        <v>248</v>
      </c>
      <c r="N30" s="110">
        <f t="shared" si="1"/>
        <v>-0.05587493696419443</v>
      </c>
      <c r="O30" s="120">
        <f t="shared" si="2"/>
        <v>1.163910427515128</v>
      </c>
      <c r="P30" s="112">
        <f t="shared" si="3"/>
        <v>1.1694614467408584</v>
      </c>
      <c r="Q30" s="121" t="s">
        <v>79</v>
      </c>
      <c r="R30" s="1124"/>
      <c r="S30" s="42"/>
    </row>
    <row r="31" spans="1:19" s="41" customFormat="1" ht="8.25" customHeight="1">
      <c r="A31" s="114" t="s">
        <v>80</v>
      </c>
      <c r="B31" s="27">
        <v>4.2320819112627985</v>
      </c>
      <c r="C31" s="27">
        <v>3.78839590443686</v>
      </c>
      <c r="D31" s="27">
        <v>3.789689313758962</v>
      </c>
      <c r="E31" s="27">
        <v>3.1697341513292434</v>
      </c>
      <c r="F31" s="27">
        <v>0</v>
      </c>
      <c r="G31" s="115">
        <v>0</v>
      </c>
      <c r="H31" s="107">
        <v>0</v>
      </c>
      <c r="I31" s="108">
        <f t="shared" si="0"/>
        <v>1</v>
      </c>
      <c r="J31" s="116">
        <v>2933</v>
      </c>
      <c r="K31" s="117">
        <v>2933</v>
      </c>
      <c r="L31" s="1544">
        <v>0</v>
      </c>
      <c r="M31" s="1545">
        <v>0</v>
      </c>
      <c r="N31" s="110">
        <f t="shared" si="1"/>
        <v>0</v>
      </c>
      <c r="O31" s="120">
        <f t="shared" si="2"/>
        <v>0</v>
      </c>
      <c r="P31" s="112">
        <f t="shared" si="3"/>
        <v>0</v>
      </c>
      <c r="Q31" s="121" t="s">
        <v>80</v>
      </c>
      <c r="R31" s="1124"/>
      <c r="S31" s="42"/>
    </row>
    <row r="32" spans="1:19" s="41" customFormat="1" ht="8.25" customHeight="1">
      <c r="A32" s="114" t="s">
        <v>81</v>
      </c>
      <c r="B32" s="27">
        <v>3.722816070770365</v>
      </c>
      <c r="C32" s="27">
        <v>3.668378576669112</v>
      </c>
      <c r="D32" s="27">
        <v>3.58974358974359</v>
      </c>
      <c r="E32" s="27">
        <v>1.3215859030837005</v>
      </c>
      <c r="F32" s="27">
        <v>1.4449796220822526</v>
      </c>
      <c r="G32" s="115">
        <v>1.5561319007039645</v>
      </c>
      <c r="H32" s="107">
        <v>1.0393466963622866</v>
      </c>
      <c r="I32" s="108">
        <f t="shared" si="0"/>
        <v>11</v>
      </c>
      <c r="J32" s="116">
        <v>2699</v>
      </c>
      <c r="K32" s="117">
        <v>2694</v>
      </c>
      <c r="L32" s="118">
        <v>42</v>
      </c>
      <c r="M32" s="119">
        <v>28</v>
      </c>
      <c r="N32" s="110">
        <f t="shared" si="1"/>
        <v>-0.5167852043416779</v>
      </c>
      <c r="O32" s="120">
        <f t="shared" si="2"/>
        <v>0.1454091466865445</v>
      </c>
      <c r="P32" s="112">
        <f t="shared" si="3"/>
        <v>0.09802224928977188</v>
      </c>
      <c r="Q32" s="121" t="s">
        <v>81</v>
      </c>
      <c r="R32" s="1124"/>
      <c r="S32" s="42"/>
    </row>
    <row r="33" spans="1:19" s="41" customFormat="1" ht="8.25" customHeight="1">
      <c r="A33" s="114" t="s">
        <v>82</v>
      </c>
      <c r="B33" s="27">
        <v>4.357298474945534</v>
      </c>
      <c r="C33" s="27">
        <v>5.010893246187364</v>
      </c>
      <c r="D33" s="27">
        <v>3.9473684210526314</v>
      </c>
      <c r="E33" s="27">
        <v>3.3264033264033266</v>
      </c>
      <c r="F33" s="27">
        <v>3.3264033264033266</v>
      </c>
      <c r="G33" s="115">
        <v>3.6312849162011176</v>
      </c>
      <c r="H33" s="107">
        <v>3.6414565826330536</v>
      </c>
      <c r="I33" s="108">
        <f t="shared" si="0"/>
        <v>18</v>
      </c>
      <c r="J33" s="116">
        <v>358</v>
      </c>
      <c r="K33" s="117">
        <v>357</v>
      </c>
      <c r="L33" s="118">
        <v>13</v>
      </c>
      <c r="M33" s="119">
        <v>13</v>
      </c>
      <c r="N33" s="110">
        <f t="shared" si="1"/>
        <v>0.01017166643193601</v>
      </c>
      <c r="O33" s="120">
        <f t="shared" si="2"/>
        <v>0.3393170211353277</v>
      </c>
      <c r="P33" s="112">
        <f t="shared" si="3"/>
        <v>0.34343089382016717</v>
      </c>
      <c r="Q33" s="121" t="s">
        <v>82</v>
      </c>
      <c r="R33" s="1124"/>
      <c r="S33" s="42"/>
    </row>
    <row r="34" spans="1:19" s="41" customFormat="1" ht="8.25" customHeight="1">
      <c r="A34" s="114" t="s">
        <v>83</v>
      </c>
      <c r="B34" s="27">
        <v>1.3108614232209739</v>
      </c>
      <c r="C34" s="27">
        <v>1.1363636363636365</v>
      </c>
      <c r="D34" s="27">
        <v>1.125703564727955</v>
      </c>
      <c r="E34" s="27">
        <v>0</v>
      </c>
      <c r="F34" s="27">
        <v>0</v>
      </c>
      <c r="G34" s="115">
        <v>0</v>
      </c>
      <c r="H34" s="107">
        <v>0</v>
      </c>
      <c r="I34" s="108">
        <f t="shared" si="0"/>
        <v>1</v>
      </c>
      <c r="J34" s="116">
        <v>252</v>
      </c>
      <c r="K34" s="117">
        <v>250</v>
      </c>
      <c r="L34" s="1544">
        <v>0</v>
      </c>
      <c r="M34" s="1545">
        <v>0</v>
      </c>
      <c r="N34" s="110">
        <f t="shared" si="1"/>
        <v>0</v>
      </c>
      <c r="O34" s="120">
        <f t="shared" si="2"/>
        <v>0</v>
      </c>
      <c r="P34" s="112">
        <f t="shared" si="3"/>
        <v>0</v>
      </c>
      <c r="Q34" s="121" t="s">
        <v>83</v>
      </c>
      <c r="R34" s="1124"/>
      <c r="S34" s="42"/>
    </row>
    <row r="35" spans="1:19" s="41" customFormat="1" ht="8.25" customHeight="1">
      <c r="A35" s="114" t="s">
        <v>84</v>
      </c>
      <c r="B35" s="27">
        <v>6.993392070484582</v>
      </c>
      <c r="C35" s="27">
        <v>7.072368421052632</v>
      </c>
      <c r="D35" s="27">
        <v>7.620614035087719</v>
      </c>
      <c r="E35" s="27">
        <v>5.676855895196507</v>
      </c>
      <c r="F35" s="27">
        <v>4.793028322440087</v>
      </c>
      <c r="G35" s="115">
        <v>4.844855743059336</v>
      </c>
      <c r="H35" s="107">
        <v>4.782608695652174</v>
      </c>
      <c r="I35" s="108">
        <f t="shared" si="0"/>
        <v>20</v>
      </c>
      <c r="J35" s="116">
        <v>1837</v>
      </c>
      <c r="K35" s="117">
        <v>1840</v>
      </c>
      <c r="L35" s="118">
        <v>89</v>
      </c>
      <c r="M35" s="119">
        <v>88</v>
      </c>
      <c r="N35" s="110">
        <f t="shared" si="1"/>
        <v>-0.062247047407161915</v>
      </c>
      <c r="O35" s="120">
        <f t="shared" si="2"/>
        <v>0.45271634049720744</v>
      </c>
      <c r="P35" s="112">
        <f t="shared" si="3"/>
        <v>0.4510545551945807</v>
      </c>
      <c r="Q35" s="121" t="s">
        <v>84</v>
      </c>
      <c r="R35" s="1124"/>
      <c r="S35" s="42"/>
    </row>
    <row r="36" spans="1:19" s="41" customFormat="1" ht="8.25" customHeight="1">
      <c r="A36" s="114" t="s">
        <v>85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115">
        <v>0</v>
      </c>
      <c r="H36" s="107">
        <v>0</v>
      </c>
      <c r="I36" s="108">
        <f aca="true" t="shared" si="4" ref="I36:I53">RANK(H36,H$4:H$53,1)</f>
        <v>1</v>
      </c>
      <c r="J36" s="116">
        <v>1405</v>
      </c>
      <c r="K36" s="117">
        <v>1410</v>
      </c>
      <c r="L36" s="1544">
        <v>0</v>
      </c>
      <c r="M36" s="1545">
        <v>0</v>
      </c>
      <c r="N36" s="110">
        <f aca="true" t="shared" si="5" ref="N36:N53">H36-G36</f>
        <v>0</v>
      </c>
      <c r="O36" s="120">
        <f aca="true" t="shared" si="6" ref="O36:O53">G36/G$55</f>
        <v>0</v>
      </c>
      <c r="P36" s="112">
        <f aca="true" t="shared" si="7" ref="P36:P53">H36/H$55</f>
        <v>0</v>
      </c>
      <c r="Q36" s="121" t="s">
        <v>85</v>
      </c>
      <c r="R36" s="1124"/>
      <c r="S36" s="42"/>
    </row>
    <row r="37" spans="1:19" s="41" customFormat="1" ht="8.25" customHeight="1">
      <c r="A37" s="114" t="s">
        <v>86</v>
      </c>
      <c r="B37" s="27">
        <v>21.988114532685035</v>
      </c>
      <c r="C37" s="27">
        <v>21.957815035154137</v>
      </c>
      <c r="D37" s="27">
        <v>23.783783783783782</v>
      </c>
      <c r="E37" s="27">
        <v>22.78138528138528</v>
      </c>
      <c r="F37" s="27">
        <v>23.068611561318207</v>
      </c>
      <c r="G37" s="115">
        <v>23.068611561318207</v>
      </c>
      <c r="H37" s="107">
        <v>27.835723598435465</v>
      </c>
      <c r="I37" s="108">
        <f t="shared" si="4"/>
        <v>44</v>
      </c>
      <c r="J37" s="116">
        <v>1851</v>
      </c>
      <c r="K37" s="117">
        <v>1534</v>
      </c>
      <c r="L37" s="118">
        <v>427</v>
      </c>
      <c r="M37" s="119">
        <v>427</v>
      </c>
      <c r="N37" s="110">
        <f t="shared" si="5"/>
        <v>4.767112037117258</v>
      </c>
      <c r="O37" s="120">
        <f t="shared" si="6"/>
        <v>2.155593057925986</v>
      </c>
      <c r="P37" s="112">
        <f t="shared" si="7"/>
        <v>2.6252262572987894</v>
      </c>
      <c r="Q37" s="121" t="s">
        <v>86</v>
      </c>
      <c r="R37" s="1124"/>
      <c r="S37" s="42"/>
    </row>
    <row r="38" spans="1:19" s="41" customFormat="1" ht="8.25" customHeight="1">
      <c r="A38" s="114" t="s">
        <v>87</v>
      </c>
      <c r="B38" s="27">
        <v>18.15329448677723</v>
      </c>
      <c r="C38" s="27">
        <v>17.560321715817693</v>
      </c>
      <c r="D38" s="27">
        <v>14.730752113929684</v>
      </c>
      <c r="E38" s="27">
        <v>14.935400516795866</v>
      </c>
      <c r="F38" s="27">
        <v>15.087538619979401</v>
      </c>
      <c r="G38" s="115">
        <v>14.510400811770674</v>
      </c>
      <c r="H38" s="107">
        <v>13.929842399593289</v>
      </c>
      <c r="I38" s="108">
        <f t="shared" si="4"/>
        <v>37</v>
      </c>
      <c r="J38" s="116">
        <v>1971</v>
      </c>
      <c r="K38" s="117">
        <v>1967</v>
      </c>
      <c r="L38" s="118">
        <v>286</v>
      </c>
      <c r="M38" s="119">
        <v>274</v>
      </c>
      <c r="N38" s="110">
        <f t="shared" si="5"/>
        <v>-0.5805584121773855</v>
      </c>
      <c r="O38" s="120">
        <f t="shared" si="6"/>
        <v>1.3558908465052464</v>
      </c>
      <c r="P38" s="112">
        <f t="shared" si="7"/>
        <v>1.3137430359274611</v>
      </c>
      <c r="Q38" s="121" t="s">
        <v>87</v>
      </c>
      <c r="R38" s="1124"/>
      <c r="S38" s="42"/>
    </row>
    <row r="39" spans="1:19" s="41" customFormat="1" ht="8.25" customHeight="1">
      <c r="A39" s="114" t="s">
        <v>88</v>
      </c>
      <c r="B39" s="27">
        <v>3.7505267593763167</v>
      </c>
      <c r="C39" s="27">
        <v>3.705263157894737</v>
      </c>
      <c r="D39" s="27">
        <v>2.7672955974842766</v>
      </c>
      <c r="E39" s="27">
        <v>2.85097192224622</v>
      </c>
      <c r="F39" s="27">
        <v>2.93482952093224</v>
      </c>
      <c r="G39" s="115">
        <v>2.7213822894168467</v>
      </c>
      <c r="H39" s="107">
        <v>2.7249134948096887</v>
      </c>
      <c r="I39" s="108">
        <f t="shared" si="4"/>
        <v>17</v>
      </c>
      <c r="J39" s="116">
        <v>2315</v>
      </c>
      <c r="K39" s="117">
        <v>2312</v>
      </c>
      <c r="L39" s="118">
        <v>63</v>
      </c>
      <c r="M39" s="119">
        <v>63</v>
      </c>
      <c r="N39" s="110">
        <f t="shared" si="5"/>
        <v>0.0035312053928420184</v>
      </c>
      <c r="O39" s="120">
        <f t="shared" si="6"/>
        <v>0.2542932744537691</v>
      </c>
      <c r="P39" s="112">
        <f t="shared" si="7"/>
        <v>0.2569904256357925</v>
      </c>
      <c r="Q39" s="121" t="s">
        <v>88</v>
      </c>
      <c r="R39" s="1124"/>
      <c r="S39" s="42"/>
    </row>
    <row r="40" spans="1:19" s="41" customFormat="1" ht="8.25" customHeight="1">
      <c r="A40" s="114" t="s">
        <v>89</v>
      </c>
      <c r="B40" s="27">
        <v>6.265486725663717</v>
      </c>
      <c r="C40" s="27">
        <v>6.181561285764747</v>
      </c>
      <c r="D40" s="27">
        <v>6.170662905500706</v>
      </c>
      <c r="E40" s="27">
        <v>6.034788782392616</v>
      </c>
      <c r="F40" s="27">
        <v>6.416726748377793</v>
      </c>
      <c r="G40" s="115">
        <v>7.073608617594256</v>
      </c>
      <c r="H40" s="107">
        <v>6.999282124910265</v>
      </c>
      <c r="I40" s="108">
        <f t="shared" si="4"/>
        <v>27</v>
      </c>
      <c r="J40" s="116">
        <v>2785</v>
      </c>
      <c r="K40" s="117">
        <v>2786</v>
      </c>
      <c r="L40" s="118">
        <v>197</v>
      </c>
      <c r="M40" s="119">
        <v>195</v>
      </c>
      <c r="N40" s="110">
        <f t="shared" si="5"/>
        <v>-0.07432649268399061</v>
      </c>
      <c r="O40" s="120">
        <f t="shared" si="6"/>
        <v>0.6609769985524133</v>
      </c>
      <c r="P40" s="112">
        <f t="shared" si="7"/>
        <v>0.6601121451568539</v>
      </c>
      <c r="Q40" s="121" t="s">
        <v>89</v>
      </c>
      <c r="R40" s="1124"/>
      <c r="S40" s="42"/>
    </row>
    <row r="41" spans="1:19" s="41" customFormat="1" ht="8.25" customHeight="1">
      <c r="A41" s="114" t="s">
        <v>90</v>
      </c>
      <c r="B41" s="27">
        <v>33.73639661426844</v>
      </c>
      <c r="C41" s="27">
        <v>35.642368103101084</v>
      </c>
      <c r="D41" s="27">
        <v>35.728542914171655</v>
      </c>
      <c r="E41" s="27">
        <v>38.49878934624697</v>
      </c>
      <c r="F41" s="27">
        <v>37.04276146316332</v>
      </c>
      <c r="G41" s="115">
        <v>40.576725025746654</v>
      </c>
      <c r="H41" s="107">
        <v>40.56701030927835</v>
      </c>
      <c r="I41" s="108">
        <f t="shared" si="4"/>
        <v>49</v>
      </c>
      <c r="J41" s="116">
        <v>1942</v>
      </c>
      <c r="K41" s="117">
        <v>1940</v>
      </c>
      <c r="L41" s="118">
        <v>788</v>
      </c>
      <c r="M41" s="119">
        <v>787</v>
      </c>
      <c r="N41" s="110">
        <f t="shared" si="5"/>
        <v>-0.009714716468302242</v>
      </c>
      <c r="O41" s="120">
        <f t="shared" si="6"/>
        <v>3.791598230625069</v>
      </c>
      <c r="P41" s="112">
        <f t="shared" si="7"/>
        <v>3.825931819858063</v>
      </c>
      <c r="Q41" s="121" t="s">
        <v>90</v>
      </c>
      <c r="R41" s="1124"/>
      <c r="S41" s="42"/>
    </row>
    <row r="42" spans="1:19" s="41" customFormat="1" ht="8.25" customHeight="1">
      <c r="A42" s="114" t="s">
        <v>91</v>
      </c>
      <c r="B42" s="27">
        <v>10.606060606060606</v>
      </c>
      <c r="C42" s="27">
        <v>10.76923076923077</v>
      </c>
      <c r="D42" s="27">
        <v>6.153846153846154</v>
      </c>
      <c r="E42" s="27">
        <v>2.0833333333333335</v>
      </c>
      <c r="F42" s="27">
        <v>4.081632653061225</v>
      </c>
      <c r="G42" s="115">
        <v>4.166666666666666</v>
      </c>
      <c r="H42" s="107">
        <v>2.083333333333333</v>
      </c>
      <c r="I42" s="108">
        <f t="shared" si="4"/>
        <v>15</v>
      </c>
      <c r="J42" s="116">
        <v>48</v>
      </c>
      <c r="K42" s="117">
        <v>48</v>
      </c>
      <c r="L42" s="1546">
        <v>2</v>
      </c>
      <c r="M42" s="1547">
        <v>1</v>
      </c>
      <c r="N42" s="110">
        <f t="shared" si="5"/>
        <v>-2.083333333333333</v>
      </c>
      <c r="O42" s="120">
        <f t="shared" si="6"/>
        <v>0.38934453066169006</v>
      </c>
      <c r="P42" s="112">
        <f t="shared" si="7"/>
        <v>0.1964820979067302</v>
      </c>
      <c r="Q42" s="121" t="s">
        <v>91</v>
      </c>
      <c r="R42" s="1124"/>
      <c r="S42" s="42"/>
    </row>
    <row r="43" spans="1:19" s="41" customFormat="1" ht="8.25" customHeight="1">
      <c r="A43" s="114" t="s">
        <v>92</v>
      </c>
      <c r="B43" s="27">
        <v>6.420765027322404</v>
      </c>
      <c r="C43" s="27">
        <v>6.5595716198125835</v>
      </c>
      <c r="D43" s="27">
        <v>6.123822341857335</v>
      </c>
      <c r="E43" s="27">
        <v>6.254203093476799</v>
      </c>
      <c r="F43" s="27">
        <v>6.123822341857335</v>
      </c>
      <c r="G43" s="115">
        <v>6.891271056661561</v>
      </c>
      <c r="H43" s="107">
        <v>7.208588957055214</v>
      </c>
      <c r="I43" s="108">
        <f t="shared" si="4"/>
        <v>28</v>
      </c>
      <c r="J43" s="116">
        <v>1306</v>
      </c>
      <c r="K43" s="117">
        <v>1304</v>
      </c>
      <c r="L43" s="118">
        <v>90</v>
      </c>
      <c r="M43" s="119">
        <v>94</v>
      </c>
      <c r="N43" s="110">
        <f t="shared" si="5"/>
        <v>0.31731790039365304</v>
      </c>
      <c r="O43" s="120">
        <f t="shared" si="6"/>
        <v>0.6439388868524124</v>
      </c>
      <c r="P43" s="112">
        <f t="shared" si="7"/>
        <v>0.6798521669901586</v>
      </c>
      <c r="Q43" s="121" t="s">
        <v>92</v>
      </c>
      <c r="R43" s="1124"/>
      <c r="S43" s="42"/>
    </row>
    <row r="44" spans="1:19" s="41" customFormat="1" ht="8.25" customHeight="1">
      <c r="A44" s="114" t="s">
        <v>93</v>
      </c>
      <c r="B44" s="27">
        <v>0.6692913385826772</v>
      </c>
      <c r="C44" s="27">
        <v>0</v>
      </c>
      <c r="D44" s="27">
        <v>0</v>
      </c>
      <c r="E44" s="27">
        <v>0</v>
      </c>
      <c r="F44" s="27">
        <v>0</v>
      </c>
      <c r="G44" s="115">
        <v>0</v>
      </c>
      <c r="H44" s="107">
        <v>0</v>
      </c>
      <c r="I44" s="108">
        <f t="shared" si="4"/>
        <v>1</v>
      </c>
      <c r="J44" s="116">
        <v>2536</v>
      </c>
      <c r="K44" s="117">
        <v>2535</v>
      </c>
      <c r="L44" s="1544">
        <v>0</v>
      </c>
      <c r="M44" s="1545">
        <v>0</v>
      </c>
      <c r="N44" s="110">
        <f t="shared" si="5"/>
        <v>0</v>
      </c>
      <c r="O44" s="120">
        <f t="shared" si="6"/>
        <v>0</v>
      </c>
      <c r="P44" s="112">
        <f t="shared" si="7"/>
        <v>0</v>
      </c>
      <c r="Q44" s="121" t="s">
        <v>93</v>
      </c>
      <c r="R44" s="1124"/>
      <c r="S44" s="42"/>
    </row>
    <row r="45" spans="1:19" s="41" customFormat="1" ht="8.25" customHeight="1">
      <c r="A45" s="114" t="s">
        <v>94</v>
      </c>
      <c r="B45" s="27">
        <v>23.81209503239741</v>
      </c>
      <c r="C45" s="27">
        <v>22.608230892570816</v>
      </c>
      <c r="D45" s="27">
        <v>25.161637931034484</v>
      </c>
      <c r="E45" s="27">
        <v>27.00280112044818</v>
      </c>
      <c r="F45" s="27">
        <v>27.525539160045405</v>
      </c>
      <c r="G45" s="115">
        <v>25.225733634311513</v>
      </c>
      <c r="H45" s="107">
        <v>25.92394215318693</v>
      </c>
      <c r="I45" s="108">
        <f t="shared" si="4"/>
        <v>42</v>
      </c>
      <c r="J45" s="116">
        <v>1772</v>
      </c>
      <c r="K45" s="117">
        <v>1867</v>
      </c>
      <c r="L45" s="118">
        <v>447</v>
      </c>
      <c r="M45" s="119">
        <v>484</v>
      </c>
      <c r="N45" s="110">
        <f t="shared" si="5"/>
        <v>0.6982085188754148</v>
      </c>
      <c r="O45" s="120">
        <f t="shared" si="6"/>
        <v>2.357160341387478</v>
      </c>
      <c r="P45" s="112">
        <f t="shared" si="7"/>
        <v>2.444923459330025</v>
      </c>
      <c r="Q45" s="121" t="s">
        <v>94</v>
      </c>
      <c r="R45" s="1124"/>
      <c r="S45" s="42"/>
    </row>
    <row r="46" spans="1:19" s="41" customFormat="1" ht="8.25" customHeight="1">
      <c r="A46" s="114" t="s">
        <v>95</v>
      </c>
      <c r="B46" s="27">
        <v>4.756380510440835</v>
      </c>
      <c r="C46" s="27">
        <v>4.756380510440835</v>
      </c>
      <c r="D46" s="27">
        <v>3.466860888565186</v>
      </c>
      <c r="E46" s="27">
        <v>3.4160583941605838</v>
      </c>
      <c r="F46" s="27">
        <v>13.348843972662497</v>
      </c>
      <c r="G46" s="115">
        <v>14.049106494261224</v>
      </c>
      <c r="H46" s="107">
        <v>11.832280298678919</v>
      </c>
      <c r="I46" s="108">
        <f t="shared" si="4"/>
        <v>33</v>
      </c>
      <c r="J46" s="116">
        <v>6883</v>
      </c>
      <c r="K46" s="117">
        <v>6964</v>
      </c>
      <c r="L46" s="118">
        <v>967</v>
      </c>
      <c r="M46" s="119">
        <v>824</v>
      </c>
      <c r="N46" s="110">
        <f t="shared" si="5"/>
        <v>-2.216826195582305</v>
      </c>
      <c r="O46" s="120">
        <f t="shared" si="6"/>
        <v>1.3127862658138172</v>
      </c>
      <c r="P46" s="112">
        <f t="shared" si="7"/>
        <v>1.1159190029303552</v>
      </c>
      <c r="Q46" s="121" t="s">
        <v>95</v>
      </c>
      <c r="R46" s="1124"/>
      <c r="S46" s="42"/>
    </row>
    <row r="47" spans="1:19" s="41" customFormat="1" ht="8.25" customHeight="1">
      <c r="A47" s="114" t="s">
        <v>96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115">
        <v>0</v>
      </c>
      <c r="H47" s="107">
        <v>0</v>
      </c>
      <c r="I47" s="108">
        <f t="shared" si="4"/>
        <v>1</v>
      </c>
      <c r="J47" s="116">
        <v>987</v>
      </c>
      <c r="K47" s="117">
        <v>986</v>
      </c>
      <c r="L47" s="1544">
        <v>0</v>
      </c>
      <c r="M47" s="1545">
        <v>0</v>
      </c>
      <c r="N47" s="110">
        <f t="shared" si="5"/>
        <v>0</v>
      </c>
      <c r="O47" s="120">
        <f t="shared" si="6"/>
        <v>0</v>
      </c>
      <c r="P47" s="112">
        <f t="shared" si="7"/>
        <v>0</v>
      </c>
      <c r="Q47" s="121" t="s">
        <v>96</v>
      </c>
      <c r="R47" s="1124"/>
      <c r="S47" s="42"/>
    </row>
    <row r="48" spans="1:19" s="41" customFormat="1" ht="8.25" customHeight="1">
      <c r="A48" s="114" t="s">
        <v>97</v>
      </c>
      <c r="B48" s="27">
        <v>28.810289389067524</v>
      </c>
      <c r="C48" s="27">
        <v>32.09242618741977</v>
      </c>
      <c r="D48" s="27">
        <v>31.45419602818706</v>
      </c>
      <c r="E48" s="27">
        <v>31.60839160839161</v>
      </c>
      <c r="F48" s="27">
        <v>34.530386740331494</v>
      </c>
      <c r="G48" s="115">
        <v>32.184700206753966</v>
      </c>
      <c r="H48" s="107">
        <v>29.496898690558236</v>
      </c>
      <c r="I48" s="108">
        <f t="shared" si="4"/>
        <v>45</v>
      </c>
      <c r="J48" s="116">
        <v>1451</v>
      </c>
      <c r="K48" s="117">
        <v>1451</v>
      </c>
      <c r="L48" s="118">
        <v>467</v>
      </c>
      <c r="M48" s="119">
        <v>428</v>
      </c>
      <c r="N48" s="110">
        <f t="shared" si="5"/>
        <v>-2.68780151619573</v>
      </c>
      <c r="O48" s="120">
        <f t="shared" si="6"/>
        <v>3.0074248791565976</v>
      </c>
      <c r="P48" s="112">
        <f t="shared" si="7"/>
        <v>2.78189401750232</v>
      </c>
      <c r="Q48" s="121" t="s">
        <v>97</v>
      </c>
      <c r="R48" s="1124"/>
      <c r="S48" s="42"/>
    </row>
    <row r="49" spans="1:19" s="41" customFormat="1" ht="8.25" customHeight="1">
      <c r="A49" s="114" t="s">
        <v>98</v>
      </c>
      <c r="B49" s="27">
        <v>26.10062893081761</v>
      </c>
      <c r="C49" s="27">
        <v>26.582278481012658</v>
      </c>
      <c r="D49" s="27">
        <v>25.78616352201258</v>
      </c>
      <c r="E49" s="27">
        <v>25.705329153605014</v>
      </c>
      <c r="F49" s="27">
        <v>25.54517133956386</v>
      </c>
      <c r="G49" s="115">
        <v>23.98753894080997</v>
      </c>
      <c r="H49" s="107">
        <v>22.8125</v>
      </c>
      <c r="I49" s="108">
        <f t="shared" si="4"/>
        <v>41</v>
      </c>
      <c r="J49" s="116">
        <v>321</v>
      </c>
      <c r="K49" s="117">
        <v>320</v>
      </c>
      <c r="L49" s="118">
        <v>77</v>
      </c>
      <c r="M49" s="119">
        <v>73</v>
      </c>
      <c r="N49" s="110">
        <f t="shared" si="5"/>
        <v>-1.1750389408099693</v>
      </c>
      <c r="O49" s="120">
        <f t="shared" si="6"/>
        <v>2.2414601017532814</v>
      </c>
      <c r="P49" s="112">
        <f t="shared" si="7"/>
        <v>2.151478972078696</v>
      </c>
      <c r="Q49" s="121" t="s">
        <v>98</v>
      </c>
      <c r="R49" s="1124"/>
      <c r="S49" s="42"/>
    </row>
    <row r="50" spans="1:19" s="41" customFormat="1" ht="8.25" customHeight="1">
      <c r="A50" s="114" t="s">
        <v>99</v>
      </c>
      <c r="B50" s="27">
        <v>41.25</v>
      </c>
      <c r="C50" s="27">
        <v>39.24963924963925</v>
      </c>
      <c r="D50" s="27">
        <v>39.13461538461539</v>
      </c>
      <c r="E50" s="27">
        <v>40.009537434430136</v>
      </c>
      <c r="F50" s="27">
        <v>39.18099089989889</v>
      </c>
      <c r="G50" s="115">
        <v>39.424533064109035</v>
      </c>
      <c r="H50" s="107">
        <v>38.93939393939394</v>
      </c>
      <c r="I50" s="108">
        <f t="shared" si="4"/>
        <v>48</v>
      </c>
      <c r="J50" s="116">
        <v>1981</v>
      </c>
      <c r="K50" s="117">
        <v>1980</v>
      </c>
      <c r="L50" s="118">
        <v>781</v>
      </c>
      <c r="M50" s="119">
        <v>771</v>
      </c>
      <c r="N50" s="110">
        <f t="shared" si="5"/>
        <v>-0.4851391247150971</v>
      </c>
      <c r="O50" s="120">
        <f t="shared" si="6"/>
        <v>3.6839343173764356</v>
      </c>
      <c r="P50" s="112">
        <f t="shared" si="7"/>
        <v>3.672429029965794</v>
      </c>
      <c r="Q50" s="121" t="s">
        <v>99</v>
      </c>
      <c r="R50" s="1124"/>
      <c r="S50" s="42"/>
    </row>
    <row r="51" spans="1:19" s="41" customFormat="1" ht="8.25" customHeight="1">
      <c r="A51" s="114" t="s">
        <v>100</v>
      </c>
      <c r="B51" s="27">
        <v>5.975029726516052</v>
      </c>
      <c r="C51" s="27">
        <v>6.467958271236959</v>
      </c>
      <c r="D51" s="27">
        <v>5.8350699612980055</v>
      </c>
      <c r="E51" s="27">
        <v>4.148740012292563</v>
      </c>
      <c r="F51" s="27">
        <v>3.0022357074417116</v>
      </c>
      <c r="G51" s="115">
        <v>2.7899686520376177</v>
      </c>
      <c r="H51" s="107">
        <v>2.447442736115469</v>
      </c>
      <c r="I51" s="108">
        <f t="shared" si="4"/>
        <v>16</v>
      </c>
      <c r="J51" s="116">
        <v>3190</v>
      </c>
      <c r="K51" s="117">
        <v>3187</v>
      </c>
      <c r="L51" s="118">
        <v>89</v>
      </c>
      <c r="M51" s="119">
        <v>78</v>
      </c>
      <c r="N51" s="110">
        <f t="shared" si="5"/>
        <v>-0.34252591592214854</v>
      </c>
      <c r="O51" s="120">
        <f t="shared" si="6"/>
        <v>0.2607021684932195</v>
      </c>
      <c r="P51" s="112">
        <f t="shared" si="7"/>
        <v>0.23082176798330656</v>
      </c>
      <c r="Q51" s="121" t="s">
        <v>100</v>
      </c>
      <c r="R51" s="1124"/>
      <c r="S51" s="42"/>
    </row>
    <row r="52" spans="1:18" s="41" customFormat="1" ht="8.25" customHeight="1">
      <c r="A52" s="114" t="s">
        <v>101</v>
      </c>
      <c r="B52" s="27">
        <v>44.166666666666664</v>
      </c>
      <c r="C52" s="27">
        <v>44.34137291280148</v>
      </c>
      <c r="D52" s="27">
        <v>44.8051948051948</v>
      </c>
      <c r="E52" s="27">
        <v>45.032497678737236</v>
      </c>
      <c r="F52" s="27">
        <v>45.97902097902098</v>
      </c>
      <c r="G52" s="115">
        <v>41.80633147113594</v>
      </c>
      <c r="H52" s="107">
        <v>41.13680154142582</v>
      </c>
      <c r="I52" s="108">
        <f t="shared" si="4"/>
        <v>50</v>
      </c>
      <c r="J52" s="116">
        <v>1074</v>
      </c>
      <c r="K52" s="117">
        <v>1038</v>
      </c>
      <c r="L52" s="118">
        <v>449</v>
      </c>
      <c r="M52" s="119">
        <v>427</v>
      </c>
      <c r="N52" s="110">
        <f t="shared" si="5"/>
        <v>-0.6695299297101229</v>
      </c>
      <c r="O52" s="120">
        <f t="shared" si="6"/>
        <v>3.9064959612759522</v>
      </c>
      <c r="P52" s="112">
        <f t="shared" si="7"/>
        <v>3.8796696326554363</v>
      </c>
      <c r="Q52" s="121" t="s">
        <v>101</v>
      </c>
      <c r="R52" s="1124"/>
    </row>
    <row r="53" spans="1:18" s="41" customFormat="1" ht="8.25" customHeight="1" thickBot="1">
      <c r="A53" s="122" t="s">
        <v>102</v>
      </c>
      <c r="B53" s="123">
        <v>1.7128463476070528</v>
      </c>
      <c r="C53" s="123">
        <v>1.6582914572864322</v>
      </c>
      <c r="D53" s="123">
        <v>1.860231271995978</v>
      </c>
      <c r="E53" s="123">
        <v>1.9617706237424548</v>
      </c>
      <c r="F53" s="123">
        <v>1.8108651911468814</v>
      </c>
      <c r="G53" s="124">
        <v>1.860231271995978</v>
      </c>
      <c r="H53" s="125">
        <v>1.8108651911468814</v>
      </c>
      <c r="I53" s="108">
        <f t="shared" si="4"/>
        <v>13</v>
      </c>
      <c r="J53" s="126">
        <v>1989</v>
      </c>
      <c r="K53" s="127">
        <v>1988</v>
      </c>
      <c r="L53" s="128">
        <v>37</v>
      </c>
      <c r="M53" s="129">
        <v>36</v>
      </c>
      <c r="N53" s="130">
        <f t="shared" si="5"/>
        <v>-0.04936608084909655</v>
      </c>
      <c r="O53" s="131">
        <f t="shared" si="6"/>
        <v>0.17382500916419347</v>
      </c>
      <c r="P53" s="132">
        <f t="shared" si="7"/>
        <v>0.17078524405574944</v>
      </c>
      <c r="Q53" s="133" t="s">
        <v>102</v>
      </c>
      <c r="R53" s="1124"/>
    </row>
    <row r="54" spans="1:17" s="42" customFormat="1" ht="8.25" customHeight="1">
      <c r="A54" s="80" t="s">
        <v>52</v>
      </c>
      <c r="B54" s="82" t="s">
        <v>140</v>
      </c>
      <c r="C54" s="82"/>
      <c r="D54" s="82"/>
      <c r="E54" s="44"/>
      <c r="F54" s="46"/>
      <c r="G54" s="47"/>
      <c r="H54" s="83"/>
      <c r="I54" s="134"/>
      <c r="J54" s="135">
        <f>SUM(J4:J53)</f>
        <v>95134</v>
      </c>
      <c r="K54" s="136">
        <f>SUM(K4:K53)</f>
        <v>94915</v>
      </c>
      <c r="L54" s="137">
        <f>SUM(L4:L53)</f>
        <v>10181</v>
      </c>
      <c r="M54" s="138">
        <f>SUM(M4:M53)</f>
        <v>10064</v>
      </c>
      <c r="N54" s="139"/>
      <c r="O54" s="82"/>
      <c r="P54" s="140"/>
      <c r="Q54" s="141"/>
    </row>
    <row r="55" spans="1:25" s="42" customFormat="1" ht="8.25" customHeight="1" thickBot="1">
      <c r="A55" s="92" t="s">
        <v>150</v>
      </c>
      <c r="B55" s="142">
        <v>10.692656886633166</v>
      </c>
      <c r="C55" s="142">
        <v>10.753</v>
      </c>
      <c r="D55" s="142">
        <v>10.402</v>
      </c>
      <c r="E55" s="142">
        <v>9.9577</v>
      </c>
      <c r="F55" s="143">
        <v>10.72226048122874</v>
      </c>
      <c r="G55" s="144">
        <v>10.701747009481362</v>
      </c>
      <c r="H55" s="145">
        <v>10.603171258494443</v>
      </c>
      <c r="I55" s="77"/>
      <c r="J55" s="146">
        <f>AVERAGE(J4:J53)</f>
        <v>1902.68</v>
      </c>
      <c r="K55" s="96">
        <f>AVERAGE(K4:K53)</f>
        <v>1898.3</v>
      </c>
      <c r="L55" s="147">
        <f>L54/50</f>
        <v>203.62</v>
      </c>
      <c r="M55" s="148">
        <f>M54/50</f>
        <v>201.28</v>
      </c>
      <c r="N55" s="149">
        <f>H55-G55</f>
        <v>-0.09857575098691918</v>
      </c>
      <c r="O55" s="142">
        <f>G55/G$55</f>
        <v>1</v>
      </c>
      <c r="P55" s="150">
        <f>H55/H$55</f>
        <v>1</v>
      </c>
      <c r="Q55" s="102"/>
      <c r="R55" s="79"/>
      <c r="T55" s="151"/>
      <c r="U55" s="151"/>
      <c r="V55" s="152"/>
      <c r="W55" s="152"/>
      <c r="X55" s="152"/>
      <c r="Y55" s="152"/>
    </row>
    <row r="56" spans="1:31" ht="9.75" customHeight="1">
      <c r="A56" s="1548" t="s">
        <v>334</v>
      </c>
      <c r="B56" s="153"/>
      <c r="C56" s="154"/>
      <c r="D56" s="154"/>
      <c r="J56" s="156"/>
      <c r="K56" s="157"/>
      <c r="N56" s="153"/>
      <c r="O56" s="160"/>
      <c r="P56" s="161"/>
      <c r="Q56" s="153"/>
      <c r="AC56" s="163"/>
      <c r="AD56" s="163"/>
      <c r="AE56" s="163"/>
    </row>
    <row r="58" spans="2:3" ht="9.75" customHeight="1">
      <c r="B58" s="168"/>
      <c r="C58" s="165"/>
    </row>
    <row r="59" spans="1:3" ht="9.75" customHeight="1">
      <c r="A59" s="164"/>
      <c r="B59" s="168"/>
      <c r="C59" s="165"/>
    </row>
    <row r="60" spans="1:3" ht="9.75" customHeight="1">
      <c r="A60" s="164"/>
      <c r="B60" s="168"/>
      <c r="C60" s="165"/>
    </row>
    <row r="61" spans="1:3" ht="9.75" customHeight="1">
      <c r="A61" s="164"/>
      <c r="B61" s="168"/>
      <c r="C61" s="165"/>
    </row>
    <row r="62" spans="1:3" ht="9.75" customHeight="1">
      <c r="A62" s="164"/>
      <c r="B62" s="168"/>
      <c r="C62" s="165"/>
    </row>
    <row r="63" spans="1:3" ht="9.75" customHeight="1">
      <c r="A63" s="164"/>
      <c r="B63" s="168"/>
      <c r="C63" s="165"/>
    </row>
    <row r="64" spans="1:3" ht="9.75" customHeight="1">
      <c r="A64" s="164"/>
      <c r="B64" s="168"/>
      <c r="C64" s="165"/>
    </row>
    <row r="65" spans="1:3" ht="9.75" customHeight="1">
      <c r="A65" s="164"/>
      <c r="B65" s="168"/>
      <c r="C65" s="165"/>
    </row>
    <row r="66" spans="1:3" ht="9.75" customHeight="1">
      <c r="A66" s="164"/>
      <c r="B66" s="168"/>
      <c r="C66" s="165"/>
    </row>
    <row r="67" spans="2:3" ht="9.75" customHeight="1">
      <c r="B67" s="168"/>
      <c r="C67" s="165"/>
    </row>
    <row r="68" spans="2:3" ht="9.75" customHeight="1">
      <c r="B68" s="168"/>
      <c r="C68" s="165"/>
    </row>
    <row r="69" spans="2:3" ht="9.75" customHeight="1">
      <c r="B69" s="168"/>
      <c r="C69" s="165"/>
    </row>
    <row r="70" spans="2:3" ht="9.75" customHeight="1">
      <c r="B70" s="168"/>
      <c r="C70" s="165"/>
    </row>
    <row r="71" spans="2:3" ht="9.75" customHeight="1">
      <c r="B71" s="168"/>
      <c r="C71" s="165"/>
    </row>
    <row r="72" spans="2:3" ht="9.75" customHeight="1">
      <c r="B72" s="168"/>
      <c r="C72" s="165"/>
    </row>
    <row r="73" spans="2:3" ht="9.75" customHeight="1">
      <c r="B73" s="168"/>
      <c r="C73" s="165"/>
    </row>
    <row r="74" spans="2:3" ht="9.75" customHeight="1">
      <c r="B74" s="168"/>
      <c r="C74" s="165"/>
    </row>
    <row r="75" spans="2:3" ht="9.75" customHeight="1">
      <c r="B75" s="168"/>
      <c r="C75" s="165"/>
    </row>
    <row r="76" spans="2:3" ht="9.75" customHeight="1">
      <c r="B76" s="168"/>
      <c r="C76" s="165"/>
    </row>
    <row r="77" spans="2:3" ht="9.75" customHeight="1">
      <c r="B77" s="168"/>
      <c r="C77" s="165"/>
    </row>
    <row r="78" spans="2:3" ht="9.75" customHeight="1">
      <c r="B78" s="168"/>
      <c r="C78" s="165"/>
    </row>
    <row r="79" spans="2:3" ht="9.75" customHeight="1">
      <c r="B79" s="168"/>
      <c r="C79" s="165"/>
    </row>
    <row r="80" spans="2:3" ht="9.75" customHeight="1">
      <c r="B80" s="168"/>
      <c r="C80" s="165"/>
    </row>
    <row r="81" spans="2:3" ht="9.75" customHeight="1">
      <c r="B81" s="168"/>
      <c r="C81" s="165"/>
    </row>
    <row r="82" spans="2:3" ht="9.75" customHeight="1">
      <c r="B82" s="168"/>
      <c r="C82" s="165"/>
    </row>
    <row r="83" spans="2:3" ht="9.75" customHeight="1">
      <c r="B83" s="168"/>
      <c r="C83" s="165"/>
    </row>
    <row r="84" spans="2:3" ht="9.75" customHeight="1">
      <c r="B84" s="168"/>
      <c r="C84" s="165"/>
    </row>
    <row r="85" spans="2:3" ht="9.75" customHeight="1">
      <c r="B85" s="168"/>
      <c r="C85" s="165"/>
    </row>
    <row r="86" spans="2:3" ht="9.75" customHeight="1">
      <c r="B86" s="168"/>
      <c r="C86" s="165"/>
    </row>
    <row r="87" spans="2:3" ht="9.75" customHeight="1">
      <c r="B87" s="168"/>
      <c r="C87" s="165"/>
    </row>
    <row r="88" spans="2:3" ht="9.75" customHeight="1">
      <c r="B88" s="168"/>
      <c r="C88" s="165"/>
    </row>
    <row r="89" spans="2:3" ht="9.75" customHeight="1">
      <c r="B89" s="168"/>
      <c r="C89" s="165"/>
    </row>
    <row r="90" spans="2:3" ht="9.75" customHeight="1">
      <c r="B90" s="168"/>
      <c r="C90" s="165"/>
    </row>
    <row r="91" spans="2:3" ht="9.75" customHeight="1">
      <c r="B91" s="168"/>
      <c r="C91" s="165"/>
    </row>
    <row r="92" spans="2:3" ht="9.75" customHeight="1">
      <c r="B92" s="168"/>
      <c r="C92" s="165"/>
    </row>
    <row r="93" spans="2:3" ht="9.75" customHeight="1">
      <c r="B93" s="168"/>
      <c r="C93" s="165"/>
    </row>
    <row r="94" spans="2:3" ht="9.75" customHeight="1">
      <c r="B94" s="168"/>
      <c r="C94" s="165"/>
    </row>
    <row r="95" spans="2:3" ht="9.75" customHeight="1">
      <c r="B95" s="168"/>
      <c r="C95" s="165"/>
    </row>
    <row r="96" spans="2:3" ht="9.75" customHeight="1">
      <c r="B96" s="168"/>
      <c r="C96" s="165"/>
    </row>
    <row r="97" spans="2:3" ht="9.75" customHeight="1">
      <c r="B97" s="168"/>
      <c r="C97" s="165"/>
    </row>
    <row r="98" spans="2:3" ht="9.75" customHeight="1">
      <c r="B98" s="168"/>
      <c r="C98" s="165"/>
    </row>
    <row r="99" spans="2:3" ht="9.75" customHeight="1">
      <c r="B99" s="168"/>
      <c r="C99" s="165"/>
    </row>
    <row r="100" spans="2:3" ht="9.75" customHeight="1">
      <c r="B100" s="168"/>
      <c r="C100" s="165"/>
    </row>
    <row r="101" spans="2:3" ht="9.75" customHeight="1">
      <c r="B101" s="168"/>
      <c r="C101" s="165"/>
    </row>
    <row r="102" spans="2:3" ht="9.75" customHeight="1">
      <c r="B102" s="168"/>
      <c r="C102" s="165"/>
    </row>
    <row r="103" spans="2:3" ht="9.75" customHeight="1">
      <c r="B103" s="168"/>
      <c r="C103" s="165"/>
    </row>
    <row r="104" spans="2:3" ht="9.75" customHeight="1">
      <c r="B104" s="168"/>
      <c r="C104" s="165"/>
    </row>
    <row r="105" spans="2:3" ht="9.75" customHeight="1">
      <c r="B105" s="168"/>
      <c r="C105" s="165"/>
    </row>
    <row r="106" spans="2:3" ht="9.75" customHeight="1">
      <c r="B106" s="168"/>
      <c r="C106" s="165"/>
    </row>
    <row r="107" spans="2:3" ht="9.75" customHeight="1">
      <c r="B107" s="168"/>
      <c r="C107" s="165"/>
    </row>
    <row r="108" spans="2:3" ht="9.75" customHeight="1">
      <c r="B108" s="168"/>
      <c r="C108" s="165"/>
    </row>
  </sheetData>
  <printOptions/>
  <pageMargins left="0.75" right="0.75" top="1" bottom="1" header="0.5" footer="0.5"/>
  <pageSetup horizontalDpi="600" verticalDpi="600" orientation="landscape" r:id="rId1"/>
  <ignoredErrors>
    <ignoredError sqref="K55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104"/>
  <sheetViews>
    <sheetView workbookViewId="0" topLeftCell="A1">
      <pane ySplit="1485" topLeftCell="BM19" activePane="bottomLeft" state="split"/>
      <selection pane="topLeft" activeCell="A1" sqref="A1:IV16384"/>
      <selection pane="bottomLeft" activeCell="J4" sqref="J4:J53"/>
    </sheetView>
  </sheetViews>
  <sheetFormatPr defaultColWidth="9.140625" defaultRowHeight="8.25" customHeight="1"/>
  <cols>
    <col min="1" max="1" width="11.8515625" style="307" customWidth="1"/>
    <col min="2" max="2" width="5.00390625" style="628" customWidth="1"/>
    <col min="3" max="3" width="4.7109375" style="628" customWidth="1"/>
    <col min="4" max="4" width="4.57421875" style="628" customWidth="1"/>
    <col min="5" max="5" width="4.421875" style="1118" customWidth="1"/>
    <col min="6" max="7" width="4.421875" style="854" customWidth="1"/>
    <col min="8" max="8" width="4.57421875" style="1118" customWidth="1"/>
    <col min="9" max="9" width="4.28125" style="1119" customWidth="1"/>
    <col min="10" max="10" width="4.8515625" style="1119" customWidth="1"/>
    <col min="11" max="11" width="5.28125" style="1119" customWidth="1"/>
    <col min="12" max="12" width="5.00390625" style="1119" customWidth="1"/>
    <col min="13" max="13" width="6.140625" style="1118" customWidth="1"/>
    <col min="14" max="14" width="7.421875" style="1120" customWidth="1"/>
    <col min="15" max="15" width="7.8515625" style="1118" customWidth="1"/>
    <col min="16" max="16" width="8.421875" style="1120" customWidth="1"/>
    <col min="17" max="17" width="6.57421875" style="1120" customWidth="1"/>
    <col min="18" max="18" width="6.57421875" style="628" customWidth="1"/>
    <col min="19" max="19" width="5.00390625" style="628" bestFit="1" customWidth="1"/>
    <col min="20" max="20" width="5.421875" style="628" bestFit="1" customWidth="1"/>
    <col min="21" max="21" width="5.57421875" style="628" customWidth="1"/>
    <col min="22" max="16384" width="9.140625" style="628" customWidth="1"/>
  </cols>
  <sheetData>
    <row r="1" spans="1:21" s="787" customFormat="1" ht="8.25" customHeight="1" thickBot="1">
      <c r="A1" s="1707" t="s">
        <v>156</v>
      </c>
      <c r="B1" s="1707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1707"/>
      <c r="T1" s="1707"/>
      <c r="U1" s="1707"/>
    </row>
    <row r="2" spans="1:20" s="307" customFormat="1" ht="8.25" customHeight="1">
      <c r="A2" s="1041"/>
      <c r="B2" s="1152" t="s">
        <v>305</v>
      </c>
      <c r="C2" s="1153"/>
      <c r="D2" s="1153"/>
      <c r="E2" s="1154"/>
      <c r="F2" s="1154"/>
      <c r="G2" s="1154"/>
      <c r="H2" s="1154"/>
      <c r="I2" s="1154"/>
      <c r="J2" s="1154"/>
      <c r="K2" s="1155"/>
      <c r="L2" s="1043" t="s">
        <v>145</v>
      </c>
      <c r="M2" s="1708" t="s">
        <v>153</v>
      </c>
      <c r="N2" s="1709"/>
      <c r="O2" s="1710" t="s">
        <v>154</v>
      </c>
      <c r="P2" s="1711"/>
      <c r="Q2" s="1044" t="s">
        <v>304</v>
      </c>
      <c r="S2" s="1042" t="s">
        <v>149</v>
      </c>
      <c r="T2" s="835"/>
    </row>
    <row r="3" spans="1:21" s="307" customFormat="1" ht="8.25" customHeight="1" thickBot="1">
      <c r="A3" s="516" t="s">
        <v>143</v>
      </c>
      <c r="B3" s="483">
        <v>1984</v>
      </c>
      <c r="C3" s="1045">
        <v>1990</v>
      </c>
      <c r="D3" s="1045">
        <v>1995</v>
      </c>
      <c r="E3" s="1045">
        <v>2000</v>
      </c>
      <c r="F3" s="264">
        <v>2001</v>
      </c>
      <c r="G3" s="264">
        <v>2002</v>
      </c>
      <c r="H3" s="264">
        <v>2003</v>
      </c>
      <c r="I3" s="264">
        <v>2004</v>
      </c>
      <c r="J3" s="576">
        <v>2005</v>
      </c>
      <c r="K3" s="560">
        <v>2006</v>
      </c>
      <c r="L3" s="304">
        <v>2006</v>
      </c>
      <c r="M3" s="1046">
        <v>2005</v>
      </c>
      <c r="N3" s="578">
        <v>2006</v>
      </c>
      <c r="O3" s="1047">
        <v>2005</v>
      </c>
      <c r="P3" s="1048">
        <v>2006</v>
      </c>
      <c r="Q3" s="580" t="s">
        <v>229</v>
      </c>
      <c r="R3" s="845" t="s">
        <v>230</v>
      </c>
      <c r="S3" s="1049" t="s">
        <v>157</v>
      </c>
      <c r="T3" s="845" t="s">
        <v>231</v>
      </c>
      <c r="U3" s="1050" t="s">
        <v>144</v>
      </c>
    </row>
    <row r="4" spans="1:22" ht="8.25" customHeight="1">
      <c r="A4" s="1051" t="s">
        <v>53</v>
      </c>
      <c r="B4" s="1052">
        <v>3.43</v>
      </c>
      <c r="C4" s="589">
        <v>2.26</v>
      </c>
      <c r="D4" s="589">
        <v>1.82</v>
      </c>
      <c r="E4" s="1053">
        <v>2.2328202904834162</v>
      </c>
      <c r="F4" s="1054">
        <v>1.8004660029654733</v>
      </c>
      <c r="G4" s="589">
        <v>1.7769607843137254</v>
      </c>
      <c r="H4" s="589">
        <v>1.9222986645082962</v>
      </c>
      <c r="I4" s="589">
        <v>2.024048096192385</v>
      </c>
      <c r="J4" s="849">
        <v>1.4299900695134062</v>
      </c>
      <c r="K4" s="592">
        <v>1.4943348903172948</v>
      </c>
      <c r="L4" s="850">
        <f aca="true" t="shared" si="0" ref="L4:L35">RANK(K4,K$4:K$53,1)</f>
        <v>27</v>
      </c>
      <c r="M4" s="1055">
        <v>72</v>
      </c>
      <c r="N4" s="825">
        <v>74</v>
      </c>
      <c r="O4" s="852">
        <v>5035</v>
      </c>
      <c r="P4" s="1056">
        <v>4952.035884291468</v>
      </c>
      <c r="Q4" s="1057">
        <f aca="true" t="shared" si="1" ref="Q4:Q35">K4-J4</f>
        <v>0.06434482080388859</v>
      </c>
      <c r="R4" s="1058">
        <f aca="true" t="shared" si="2" ref="R4:R35">K4-B4</f>
        <v>-1.9356651096827053</v>
      </c>
      <c r="S4" s="1059">
        <f aca="true" t="shared" si="3" ref="S4:S35">J4/J$56</f>
        <v>0.9840038637247529</v>
      </c>
      <c r="T4" s="1058">
        <f aca="true" t="shared" si="4" ref="T4:T35">K4/K$56</f>
        <v>1.0519489666673167</v>
      </c>
      <c r="U4" s="1060" t="s">
        <v>53</v>
      </c>
      <c r="V4" s="855">
        <f aca="true" t="shared" si="5" ref="V4:V35">RANK(J4,J$4:J$53,1)-L4</f>
        <v>-3</v>
      </c>
    </row>
    <row r="5" spans="1:22" ht="8.25" customHeight="1">
      <c r="A5" s="502" t="s">
        <v>54</v>
      </c>
      <c r="B5" s="1061">
        <v>2.5</v>
      </c>
      <c r="C5" s="598">
        <v>2.32</v>
      </c>
      <c r="D5" s="598">
        <v>1.96</v>
      </c>
      <c r="E5" s="1062">
        <v>1.7600028301553046</v>
      </c>
      <c r="F5" s="1063">
        <v>1.7509556271908964</v>
      </c>
      <c r="G5" s="598">
        <v>1.7960532035121273</v>
      </c>
      <c r="H5" s="598">
        <v>1.7071132561352047</v>
      </c>
      <c r="I5" s="598">
        <v>1.9547725925298551</v>
      </c>
      <c r="J5" s="857">
        <v>1.895710765826922</v>
      </c>
      <c r="K5" s="600">
        <v>1.9986432431809373</v>
      </c>
      <c r="L5" s="850">
        <f t="shared" si="0"/>
        <v>40</v>
      </c>
      <c r="M5" s="1064">
        <v>1131</v>
      </c>
      <c r="N5" s="826">
        <v>1208</v>
      </c>
      <c r="O5" s="761">
        <v>59661</v>
      </c>
      <c r="P5" s="1065">
        <v>60441.00187071954</v>
      </c>
      <c r="Q5" s="1057">
        <f t="shared" si="1"/>
        <v>0.10293247735401523</v>
      </c>
      <c r="R5" s="1058">
        <f t="shared" si="2"/>
        <v>-0.5013567568190627</v>
      </c>
      <c r="S5" s="1066">
        <f t="shared" si="3"/>
        <v>1.3044752952117011</v>
      </c>
      <c r="T5" s="1058">
        <f t="shared" si="4"/>
        <v>1.4069608546410772</v>
      </c>
      <c r="U5" s="513" t="s">
        <v>54</v>
      </c>
      <c r="V5" s="855">
        <f t="shared" si="5"/>
        <v>0</v>
      </c>
    </row>
    <row r="6" spans="1:22" ht="8.25" customHeight="1">
      <c r="A6" s="502" t="s">
        <v>55</v>
      </c>
      <c r="B6" s="1061">
        <v>2.77</v>
      </c>
      <c r="C6" s="598">
        <v>2.48</v>
      </c>
      <c r="D6" s="598">
        <v>2.02</v>
      </c>
      <c r="E6" s="1062">
        <v>2.2354030239654405</v>
      </c>
      <c r="F6" s="1063">
        <v>2.075901199334081</v>
      </c>
      <c r="G6" s="598">
        <v>2.127659574468085</v>
      </c>
      <c r="H6" s="598">
        <v>2.0464114364045822</v>
      </c>
      <c r="I6" s="598">
        <v>2.224469160768453</v>
      </c>
      <c r="J6" s="857">
        <v>2.026773426748405</v>
      </c>
      <c r="K6" s="600">
        <v>2.015666940632831</v>
      </c>
      <c r="L6" s="850">
        <f t="shared" si="0"/>
        <v>41</v>
      </c>
      <c r="M6" s="1064">
        <v>648</v>
      </c>
      <c r="N6" s="826">
        <v>665</v>
      </c>
      <c r="O6" s="761">
        <v>31972</v>
      </c>
      <c r="P6" s="1065">
        <v>32991.56158165789</v>
      </c>
      <c r="Q6" s="1057">
        <f t="shared" si="1"/>
        <v>-0.011106486115573855</v>
      </c>
      <c r="R6" s="1058">
        <f t="shared" si="2"/>
        <v>-0.7543330593671689</v>
      </c>
      <c r="S6" s="1066">
        <f t="shared" si="3"/>
        <v>1.394662050690829</v>
      </c>
      <c r="T6" s="1058">
        <f t="shared" si="4"/>
        <v>1.4189448222640069</v>
      </c>
      <c r="U6" s="513" t="s">
        <v>55</v>
      </c>
      <c r="V6" s="855">
        <f t="shared" si="5"/>
        <v>1</v>
      </c>
    </row>
    <row r="7" spans="1:22" ht="8.25" customHeight="1">
      <c r="A7" s="502" t="s">
        <v>56</v>
      </c>
      <c r="B7" s="1061">
        <v>3.82</v>
      </c>
      <c r="C7" s="598">
        <v>2.21</v>
      </c>
      <c r="D7" s="598">
        <v>2.3</v>
      </c>
      <c r="E7" s="1062">
        <v>2.081658897283395</v>
      </c>
      <c r="F7" s="1063">
        <v>2.060558395595753</v>
      </c>
      <c r="G7" s="598">
        <v>2.1759457669380917</v>
      </c>
      <c r="H7" s="598">
        <v>2.0780762950868334</v>
      </c>
      <c r="I7" s="598">
        <v>2.0057206641551555</v>
      </c>
      <c r="J7" s="857">
        <v>1.9682603388016522</v>
      </c>
      <c r="K7" s="600">
        <v>2.1163185290812083</v>
      </c>
      <c r="L7" s="850">
        <f t="shared" si="0"/>
        <v>48</v>
      </c>
      <c r="M7" s="1064">
        <v>1177</v>
      </c>
      <c r="N7" s="826">
        <v>1288</v>
      </c>
      <c r="O7" s="761">
        <v>59799</v>
      </c>
      <c r="P7" s="1065">
        <v>60860.40368219903</v>
      </c>
      <c r="Q7" s="1057">
        <f t="shared" si="1"/>
        <v>0.14805819027955613</v>
      </c>
      <c r="R7" s="1058">
        <f t="shared" si="2"/>
        <v>-1.7036814709187915</v>
      </c>
      <c r="S7" s="1066">
        <f t="shared" si="3"/>
        <v>1.3543980615586084</v>
      </c>
      <c r="T7" s="1058">
        <f t="shared" si="4"/>
        <v>1.489799310871452</v>
      </c>
      <c r="U7" s="513" t="s">
        <v>56</v>
      </c>
      <c r="V7" s="855">
        <f t="shared" si="5"/>
        <v>-7</v>
      </c>
    </row>
    <row r="8" spans="1:22" ht="8.25" customHeight="1">
      <c r="A8" s="502" t="s">
        <v>57</v>
      </c>
      <c r="B8" s="1061">
        <v>2.3</v>
      </c>
      <c r="C8" s="598">
        <v>1.81</v>
      </c>
      <c r="D8" s="598">
        <v>1.33</v>
      </c>
      <c r="E8" s="1062">
        <v>1.223874853660048</v>
      </c>
      <c r="F8" s="1063">
        <v>1.2732416487771279</v>
      </c>
      <c r="G8" s="598">
        <v>1.2706345694860754</v>
      </c>
      <c r="H8" s="598">
        <v>1.3025661944671068</v>
      </c>
      <c r="I8" s="598">
        <v>1.2525956396294506</v>
      </c>
      <c r="J8" s="857">
        <v>1.3147384948992762</v>
      </c>
      <c r="K8" s="600">
        <v>1.275135555216994</v>
      </c>
      <c r="L8" s="850">
        <f t="shared" si="0"/>
        <v>20</v>
      </c>
      <c r="M8" s="1064">
        <v>4329</v>
      </c>
      <c r="N8" s="826">
        <v>4236</v>
      </c>
      <c r="O8" s="761">
        <v>329267</v>
      </c>
      <c r="P8" s="1065">
        <v>332199.9753413782</v>
      </c>
      <c r="Q8" s="1057">
        <f t="shared" si="1"/>
        <v>-0.03960293968228212</v>
      </c>
      <c r="R8" s="1058">
        <f t="shared" si="2"/>
        <v>-1.0248644447830058</v>
      </c>
      <c r="S8" s="1066">
        <f t="shared" si="3"/>
        <v>0.9046970229721764</v>
      </c>
      <c r="T8" s="1058">
        <f t="shared" si="4"/>
        <v>0.8976418461235653</v>
      </c>
      <c r="U8" s="513" t="s">
        <v>57</v>
      </c>
      <c r="V8" s="855">
        <f t="shared" si="5"/>
        <v>-1</v>
      </c>
    </row>
    <row r="9" spans="1:22" ht="8.25" customHeight="1">
      <c r="A9" s="502" t="s">
        <v>58</v>
      </c>
      <c r="B9" s="1061">
        <v>2.21</v>
      </c>
      <c r="C9" s="598">
        <v>1.81</v>
      </c>
      <c r="D9" s="598">
        <v>1.63</v>
      </c>
      <c r="E9" s="1062">
        <v>1.6303176845179668</v>
      </c>
      <c r="F9" s="1063">
        <v>1.7134210219997672</v>
      </c>
      <c r="G9" s="598">
        <v>1.703984383970605</v>
      </c>
      <c r="H9" s="598">
        <v>1.4569261624288252</v>
      </c>
      <c r="I9" s="598">
        <v>1.4490858774051556</v>
      </c>
      <c r="J9" s="857">
        <v>1.2635002710479128</v>
      </c>
      <c r="K9" s="600">
        <v>1.1202475778583199</v>
      </c>
      <c r="L9" s="850">
        <f t="shared" si="0"/>
        <v>10</v>
      </c>
      <c r="M9" s="1064">
        <v>606</v>
      </c>
      <c r="N9" s="826">
        <v>535</v>
      </c>
      <c r="O9" s="761">
        <v>47962</v>
      </c>
      <c r="P9" s="1065">
        <v>47757.3003123835</v>
      </c>
      <c r="Q9" s="1057">
        <f t="shared" si="1"/>
        <v>-0.143252693189593</v>
      </c>
      <c r="R9" s="1058">
        <f t="shared" si="2"/>
        <v>-1.08975242214168</v>
      </c>
      <c r="S9" s="1066">
        <f t="shared" si="3"/>
        <v>0.8694390087278595</v>
      </c>
      <c r="T9" s="1058">
        <f t="shared" si="4"/>
        <v>0.788607218887463</v>
      </c>
      <c r="U9" s="513" t="s">
        <v>58</v>
      </c>
      <c r="V9" s="855">
        <f t="shared" si="5"/>
        <v>6</v>
      </c>
    </row>
    <row r="10" spans="1:22" ht="8.25" customHeight="1">
      <c r="A10" s="502" t="s">
        <v>59</v>
      </c>
      <c r="B10" s="1061">
        <v>2.05</v>
      </c>
      <c r="C10" s="598">
        <v>1.36</v>
      </c>
      <c r="D10" s="598">
        <v>1.02</v>
      </c>
      <c r="E10" s="1062">
        <v>1.11197815060476</v>
      </c>
      <c r="F10" s="1063">
        <v>1.0115419530540786</v>
      </c>
      <c r="G10" s="598">
        <v>1.0318859157186349</v>
      </c>
      <c r="H10" s="598">
        <v>0.9353525069992364</v>
      </c>
      <c r="I10" s="598">
        <v>0.9206529992406987</v>
      </c>
      <c r="J10" s="857">
        <v>0.8650355169692187</v>
      </c>
      <c r="K10" s="600">
        <v>0.9504494720377935</v>
      </c>
      <c r="L10" s="850">
        <f t="shared" si="0"/>
        <v>4</v>
      </c>
      <c r="M10" s="1064">
        <v>274</v>
      </c>
      <c r="N10" s="826">
        <v>301</v>
      </c>
      <c r="O10" s="761">
        <v>31675</v>
      </c>
      <c r="P10" s="1065">
        <v>31669.226913730254</v>
      </c>
      <c r="Q10" s="1057">
        <f t="shared" si="1"/>
        <v>0.08541395506857485</v>
      </c>
      <c r="R10" s="1058">
        <f t="shared" si="2"/>
        <v>-1.0995505279622062</v>
      </c>
      <c r="S10" s="1066">
        <f t="shared" si="3"/>
        <v>0.5952476937455196</v>
      </c>
      <c r="T10" s="1058">
        <f t="shared" si="4"/>
        <v>0.6690764877793618</v>
      </c>
      <c r="U10" s="513" t="s">
        <v>59</v>
      </c>
      <c r="V10" s="855">
        <f t="shared" si="5"/>
        <v>-2</v>
      </c>
    </row>
    <row r="11" spans="1:22" ht="8.25" customHeight="1">
      <c r="A11" s="502" t="s">
        <v>60</v>
      </c>
      <c r="B11" s="1061">
        <v>2.3</v>
      </c>
      <c r="C11" s="598">
        <v>1.85</v>
      </c>
      <c r="D11" s="598">
        <v>1.49</v>
      </c>
      <c r="E11" s="1062">
        <v>1.4927184466019416</v>
      </c>
      <c r="F11" s="1063">
        <v>1.5786419036564132</v>
      </c>
      <c r="G11" s="598">
        <v>1.3971830985915492</v>
      </c>
      <c r="H11" s="598">
        <v>1.5701017249004865</v>
      </c>
      <c r="I11" s="598">
        <v>1.4407053005053219</v>
      </c>
      <c r="J11" s="857">
        <v>1.409339503575936</v>
      </c>
      <c r="K11" s="600">
        <v>1.5697683015707133</v>
      </c>
      <c r="L11" s="850">
        <f t="shared" si="0"/>
        <v>31</v>
      </c>
      <c r="M11" s="1542">
        <v>134</v>
      </c>
      <c r="N11" s="1543">
        <v>148</v>
      </c>
      <c r="O11" s="761">
        <v>9508</v>
      </c>
      <c r="P11" s="1065">
        <v>9428.142984662825</v>
      </c>
      <c r="Q11" s="1057">
        <f t="shared" si="1"/>
        <v>0.16042879799477738</v>
      </c>
      <c r="R11" s="1058">
        <f t="shared" si="2"/>
        <v>-0.7302316984292865</v>
      </c>
      <c r="S11" s="1066">
        <f t="shared" si="3"/>
        <v>0.9697938093308172</v>
      </c>
      <c r="T11" s="1058">
        <f t="shared" si="4"/>
        <v>1.105050918267587</v>
      </c>
      <c r="U11" s="513" t="s">
        <v>60</v>
      </c>
      <c r="V11" s="855">
        <f t="shared" si="5"/>
        <v>-8</v>
      </c>
    </row>
    <row r="12" spans="1:22" ht="8.25" customHeight="1">
      <c r="A12" s="502" t="s">
        <v>61</v>
      </c>
      <c r="B12" s="1061">
        <v>3.02</v>
      </c>
      <c r="C12" s="598">
        <v>2.35</v>
      </c>
      <c r="D12" s="598">
        <v>1.99</v>
      </c>
      <c r="E12" s="1062">
        <v>1.9712625545564495</v>
      </c>
      <c r="F12" s="1063">
        <v>1.934294377633878</v>
      </c>
      <c r="G12" s="598">
        <v>1.7559301888802301</v>
      </c>
      <c r="H12" s="598">
        <v>1.7082544970379114</v>
      </c>
      <c r="I12" s="598">
        <v>1.6513612021746655</v>
      </c>
      <c r="J12" s="857">
        <v>1.7580421870580705</v>
      </c>
      <c r="K12" s="600">
        <v>1.6548223443997119</v>
      </c>
      <c r="L12" s="850">
        <f t="shared" si="0"/>
        <v>35</v>
      </c>
      <c r="M12" s="1064">
        <v>3543</v>
      </c>
      <c r="N12" s="826">
        <v>3374</v>
      </c>
      <c r="O12" s="761">
        <v>201531</v>
      </c>
      <c r="P12" s="1065">
        <v>203888.95590021304</v>
      </c>
      <c r="Q12" s="1057">
        <f t="shared" si="1"/>
        <v>-0.1032198426583586</v>
      </c>
      <c r="R12" s="1058">
        <f t="shared" si="2"/>
        <v>-1.3651776556002881</v>
      </c>
      <c r="S12" s="1066">
        <f t="shared" si="3"/>
        <v>1.2097428797144791</v>
      </c>
      <c r="T12" s="1058">
        <f t="shared" si="4"/>
        <v>1.164925390211319</v>
      </c>
      <c r="U12" s="513" t="s">
        <v>61</v>
      </c>
      <c r="V12" s="855">
        <f t="shared" si="5"/>
        <v>-1</v>
      </c>
    </row>
    <row r="13" spans="1:22" ht="8.25" customHeight="1">
      <c r="A13" s="502" t="s">
        <v>62</v>
      </c>
      <c r="B13" s="1061">
        <v>2.49</v>
      </c>
      <c r="C13" s="598">
        <v>1.94</v>
      </c>
      <c r="D13" s="598">
        <v>1.56</v>
      </c>
      <c r="E13" s="1062">
        <v>1.467479287686887</v>
      </c>
      <c r="F13" s="1063">
        <v>1.496797872044635</v>
      </c>
      <c r="G13" s="598">
        <v>1.4060062222468404</v>
      </c>
      <c r="H13" s="598">
        <v>1.4673306116471085</v>
      </c>
      <c r="I13" s="598">
        <v>1.4508968211685314</v>
      </c>
      <c r="J13" s="857">
        <v>1.5232272330828391</v>
      </c>
      <c r="K13" s="600">
        <v>1.4967339036179905</v>
      </c>
      <c r="L13" s="850">
        <f t="shared" si="0"/>
        <v>28</v>
      </c>
      <c r="M13" s="1064">
        <v>1729</v>
      </c>
      <c r="N13" s="826">
        <v>1693</v>
      </c>
      <c r="O13" s="761">
        <v>113509</v>
      </c>
      <c r="P13" s="1065">
        <v>113112.95854978522</v>
      </c>
      <c r="Q13" s="1057">
        <f t="shared" si="1"/>
        <v>-0.026493329464848614</v>
      </c>
      <c r="R13" s="1058">
        <f t="shared" si="2"/>
        <v>-0.9932660963820097</v>
      </c>
      <c r="S13" s="1066">
        <f t="shared" si="3"/>
        <v>1.048162161849353</v>
      </c>
      <c r="T13" s="1058">
        <f t="shared" si="4"/>
        <v>1.0536377712177827</v>
      </c>
      <c r="U13" s="513" t="s">
        <v>62</v>
      </c>
      <c r="V13" s="855">
        <f t="shared" si="5"/>
        <v>3</v>
      </c>
    </row>
    <row r="14" spans="1:22" ht="8.25" customHeight="1">
      <c r="A14" s="502" t="s">
        <v>63</v>
      </c>
      <c r="B14" s="1061">
        <v>1.95</v>
      </c>
      <c r="C14" s="598">
        <v>1.92</v>
      </c>
      <c r="D14" s="598">
        <v>1.52</v>
      </c>
      <c r="E14" s="1062">
        <v>1.5334191735924148</v>
      </c>
      <c r="F14" s="1063">
        <v>1.6103059581320451</v>
      </c>
      <c r="G14" s="598">
        <v>1.3391852352014404</v>
      </c>
      <c r="H14" s="598">
        <v>1.449742268041237</v>
      </c>
      <c r="I14" s="598">
        <v>1.4601542416452442</v>
      </c>
      <c r="J14" s="857">
        <v>1.3884756520876724</v>
      </c>
      <c r="K14" s="600">
        <v>1.5693571818789072</v>
      </c>
      <c r="L14" s="850">
        <f t="shared" si="0"/>
        <v>30</v>
      </c>
      <c r="M14" s="1064">
        <v>140</v>
      </c>
      <c r="N14" s="826">
        <v>161</v>
      </c>
      <c r="O14" s="761">
        <v>10083</v>
      </c>
      <c r="P14" s="1065">
        <v>10258.977488301505</v>
      </c>
      <c r="Q14" s="1057">
        <f t="shared" si="1"/>
        <v>0.18088152979123473</v>
      </c>
      <c r="R14" s="1058">
        <f t="shared" si="2"/>
        <v>-0.3806428181210928</v>
      </c>
      <c r="S14" s="1066">
        <f t="shared" si="3"/>
        <v>0.95543698901834</v>
      </c>
      <c r="T14" s="1058">
        <f t="shared" si="4"/>
        <v>1.1047615072809505</v>
      </c>
      <c r="U14" s="513" t="s">
        <v>63</v>
      </c>
      <c r="V14" s="855">
        <f t="shared" si="5"/>
        <v>-8</v>
      </c>
    </row>
    <row r="15" spans="1:22" ht="8.25" customHeight="1">
      <c r="A15" s="502" t="s">
        <v>64</v>
      </c>
      <c r="B15" s="1061">
        <v>1.83</v>
      </c>
      <c r="C15" s="598">
        <v>1.76</v>
      </c>
      <c r="D15" s="598">
        <v>1.72</v>
      </c>
      <c r="E15" s="1062">
        <v>1.5119084021336595</v>
      </c>
      <c r="F15" s="1063">
        <v>1.4892057569296373</v>
      </c>
      <c r="G15" s="598">
        <v>1.3096897591337893</v>
      </c>
      <c r="H15" s="598">
        <v>1.4176417641764176</v>
      </c>
      <c r="I15" s="598">
        <v>1.2366034624896949</v>
      </c>
      <c r="J15" s="857">
        <v>1.4488087572440438</v>
      </c>
      <c r="K15" s="600">
        <v>1.4019643746648083</v>
      </c>
      <c r="L15" s="850">
        <f t="shared" si="0"/>
        <v>23</v>
      </c>
      <c r="M15" s="1064">
        <v>450</v>
      </c>
      <c r="N15" s="826">
        <v>439</v>
      </c>
      <c r="O15" s="761">
        <v>31060</v>
      </c>
      <c r="P15" s="1065">
        <v>31313.206521739132</v>
      </c>
      <c r="Q15" s="1057">
        <f t="shared" si="1"/>
        <v>-0.04684438257923551</v>
      </c>
      <c r="R15" s="1058">
        <f t="shared" si="2"/>
        <v>-0.4280356253351918</v>
      </c>
      <c r="S15" s="1066">
        <f t="shared" si="3"/>
        <v>0.9969533672436677</v>
      </c>
      <c r="T15" s="1058">
        <f t="shared" si="4"/>
        <v>0.9869240053144245</v>
      </c>
      <c r="U15" s="513" t="s">
        <v>64</v>
      </c>
      <c r="V15" s="855">
        <f t="shared" si="5"/>
        <v>4</v>
      </c>
    </row>
    <row r="16" spans="1:22" ht="8.25" customHeight="1">
      <c r="A16" s="502" t="s">
        <v>65</v>
      </c>
      <c r="B16" s="1061">
        <v>2.77</v>
      </c>
      <c r="C16" s="598">
        <v>2.13</v>
      </c>
      <c r="D16" s="598">
        <v>1.89</v>
      </c>
      <c r="E16" s="1062">
        <v>2.0393084084527855</v>
      </c>
      <c r="F16" s="1063">
        <v>1.8397499644835913</v>
      </c>
      <c r="G16" s="598">
        <v>1.8634855650455284</v>
      </c>
      <c r="H16" s="598">
        <v>2.05038488453464</v>
      </c>
      <c r="I16" s="598">
        <v>1.76522506619594</v>
      </c>
      <c r="J16" s="857">
        <v>1.8498587380600027</v>
      </c>
      <c r="K16" s="600">
        <v>1.755913012240292</v>
      </c>
      <c r="L16" s="850">
        <f t="shared" si="0"/>
        <v>36</v>
      </c>
      <c r="M16" s="1064">
        <v>275</v>
      </c>
      <c r="N16" s="826">
        <v>267</v>
      </c>
      <c r="O16" s="761">
        <v>14866</v>
      </c>
      <c r="P16" s="1065">
        <v>15205.76464430584</v>
      </c>
      <c r="Q16" s="1057">
        <f t="shared" si="1"/>
        <v>-0.09394572581971072</v>
      </c>
      <c r="R16" s="1058">
        <f t="shared" si="2"/>
        <v>-1.014086987759708</v>
      </c>
      <c r="S16" s="1066">
        <f t="shared" si="3"/>
        <v>1.2729236268161184</v>
      </c>
      <c r="T16" s="1058">
        <f t="shared" si="4"/>
        <v>1.2360889722595354</v>
      </c>
      <c r="U16" s="513" t="s">
        <v>65</v>
      </c>
      <c r="V16" s="855">
        <f t="shared" si="5"/>
        <v>2</v>
      </c>
    </row>
    <row r="17" spans="1:22" ht="8.25" customHeight="1">
      <c r="A17" s="502" t="s">
        <v>66</v>
      </c>
      <c r="B17" s="1061">
        <v>2.02</v>
      </c>
      <c r="C17" s="598">
        <v>1.72</v>
      </c>
      <c r="D17" s="598">
        <v>1.49</v>
      </c>
      <c r="E17" s="1062">
        <v>1.3784924075982345</v>
      </c>
      <c r="F17" s="1063">
        <v>1.3723092451328636</v>
      </c>
      <c r="G17" s="598">
        <v>1.3386969763095227</v>
      </c>
      <c r="H17" s="598">
        <v>1.363858226327251</v>
      </c>
      <c r="I17" s="598">
        <v>1.2424978237962159</v>
      </c>
      <c r="J17" s="857">
        <v>1.2636250533860696</v>
      </c>
      <c r="K17" s="600">
        <v>1.1805612736134306</v>
      </c>
      <c r="L17" s="850">
        <f t="shared" si="0"/>
        <v>15</v>
      </c>
      <c r="M17" s="1064">
        <v>1361</v>
      </c>
      <c r="N17" s="826">
        <v>1254</v>
      </c>
      <c r="O17" s="761">
        <v>107706</v>
      </c>
      <c r="P17" s="1065">
        <v>106220.66198747906</v>
      </c>
      <c r="Q17" s="1057">
        <f t="shared" si="1"/>
        <v>-0.08306377977263901</v>
      </c>
      <c r="R17" s="1058">
        <f t="shared" si="2"/>
        <v>-0.8394387263865695</v>
      </c>
      <c r="S17" s="1066">
        <f t="shared" si="3"/>
        <v>0.8695248738716032</v>
      </c>
      <c r="T17" s="1058">
        <f t="shared" si="4"/>
        <v>0.831065526149501</v>
      </c>
      <c r="U17" s="513" t="s">
        <v>66</v>
      </c>
      <c r="V17" s="855">
        <f t="shared" si="5"/>
        <v>2</v>
      </c>
    </row>
    <row r="18" spans="1:22" ht="8.25" customHeight="1">
      <c r="A18" s="502" t="s">
        <v>67</v>
      </c>
      <c r="B18" s="1061">
        <v>2.04</v>
      </c>
      <c r="C18" s="598">
        <v>1.73</v>
      </c>
      <c r="D18" s="598">
        <v>1.33</v>
      </c>
      <c r="E18" s="1062">
        <v>1.234794389094296</v>
      </c>
      <c r="F18" s="1063">
        <v>1.2691276667038982</v>
      </c>
      <c r="G18" s="598">
        <v>1.0920673441528894</v>
      </c>
      <c r="H18" s="598">
        <v>1.1501703189860848</v>
      </c>
      <c r="I18" s="598">
        <v>1.3023805921912175</v>
      </c>
      <c r="J18" s="857">
        <v>1.3064248805693672</v>
      </c>
      <c r="K18" s="600">
        <v>1.2600500539011594</v>
      </c>
      <c r="L18" s="850">
        <f t="shared" si="0"/>
        <v>19</v>
      </c>
      <c r="M18" s="1064">
        <v>938</v>
      </c>
      <c r="N18" s="826">
        <v>899</v>
      </c>
      <c r="O18" s="761">
        <v>71799</v>
      </c>
      <c r="P18" s="1065">
        <v>71346.37209185971</v>
      </c>
      <c r="Q18" s="1057">
        <f t="shared" si="1"/>
        <v>-0.0463748266682078</v>
      </c>
      <c r="R18" s="1058">
        <f t="shared" si="2"/>
        <v>-0.7799499460988406</v>
      </c>
      <c r="S18" s="1066">
        <f t="shared" si="3"/>
        <v>0.8989762639287715</v>
      </c>
      <c r="T18" s="1058">
        <f t="shared" si="4"/>
        <v>0.8870222871320188</v>
      </c>
      <c r="U18" s="513" t="s">
        <v>67</v>
      </c>
      <c r="V18" s="855">
        <f t="shared" si="5"/>
        <v>-1</v>
      </c>
    </row>
    <row r="19" spans="1:22" ht="8.25" customHeight="1">
      <c r="A19" s="502" t="s">
        <v>68</v>
      </c>
      <c r="B19" s="1061">
        <v>2.41</v>
      </c>
      <c r="C19" s="598">
        <v>1.71</v>
      </c>
      <c r="D19" s="598">
        <v>1.57</v>
      </c>
      <c r="E19" s="1062">
        <v>1.6388197653750443</v>
      </c>
      <c r="F19" s="1063">
        <v>1.7545729000177588</v>
      </c>
      <c r="G19" s="598">
        <v>1.8000914108919595</v>
      </c>
      <c r="H19" s="598">
        <v>1.6427176339285714</v>
      </c>
      <c r="I19" s="598">
        <v>1.5802824626354037</v>
      </c>
      <c r="J19" s="857">
        <v>1.4449208331926673</v>
      </c>
      <c r="K19" s="600">
        <v>1.5774810336555958</v>
      </c>
      <c r="L19" s="850">
        <f t="shared" si="0"/>
        <v>32</v>
      </c>
      <c r="M19" s="1542">
        <v>428</v>
      </c>
      <c r="N19" s="1543">
        <v>468</v>
      </c>
      <c r="O19" s="761">
        <v>29621</v>
      </c>
      <c r="P19" s="1065">
        <v>29667.551622822</v>
      </c>
      <c r="Q19" s="1057">
        <f t="shared" si="1"/>
        <v>0.1325602004629285</v>
      </c>
      <c r="R19" s="1058">
        <f t="shared" si="2"/>
        <v>-0.8325189663444044</v>
      </c>
      <c r="S19" s="1066">
        <f t="shared" si="3"/>
        <v>0.9942780114003053</v>
      </c>
      <c r="T19" s="1058">
        <f t="shared" si="4"/>
        <v>1.1104803575448505</v>
      </c>
      <c r="U19" s="513" t="s">
        <v>68</v>
      </c>
      <c r="V19" s="855">
        <f t="shared" si="5"/>
        <v>-6</v>
      </c>
    </row>
    <row r="20" spans="1:22" ht="8.25" customHeight="1">
      <c r="A20" s="502" t="s">
        <v>69</v>
      </c>
      <c r="B20" s="1061">
        <v>2.41</v>
      </c>
      <c r="C20" s="598">
        <v>2.24</v>
      </c>
      <c r="D20" s="598">
        <v>1.78</v>
      </c>
      <c r="E20" s="1062">
        <v>1.7520244428775933</v>
      </c>
      <c r="F20" s="1063">
        <v>1.8267110553850145</v>
      </c>
      <c r="G20" s="598">
        <v>1.953416878375782</v>
      </c>
      <c r="H20" s="598">
        <v>1.9851116625310175</v>
      </c>
      <c r="I20" s="598">
        <v>2.0371074764380204</v>
      </c>
      <c r="J20" s="857">
        <v>2.0751695950785827</v>
      </c>
      <c r="K20" s="600">
        <v>1.9112777579566764</v>
      </c>
      <c r="L20" s="850">
        <f t="shared" si="0"/>
        <v>38</v>
      </c>
      <c r="M20" s="1540">
        <v>985</v>
      </c>
      <c r="N20" s="1541">
        <v>913</v>
      </c>
      <c r="O20" s="761">
        <v>47466</v>
      </c>
      <c r="P20" s="1065">
        <v>47769.09040034438</v>
      </c>
      <c r="Q20" s="1057">
        <f t="shared" si="1"/>
        <v>-0.16389183712190625</v>
      </c>
      <c r="R20" s="1058">
        <f t="shared" si="2"/>
        <v>-0.4987222420433237</v>
      </c>
      <c r="S20" s="1066">
        <f t="shared" si="3"/>
        <v>1.4279643914844073</v>
      </c>
      <c r="T20" s="1058">
        <f t="shared" si="4"/>
        <v>1.3454592243843309</v>
      </c>
      <c r="U20" s="513" t="s">
        <v>69</v>
      </c>
      <c r="V20" s="855">
        <f t="shared" si="5"/>
        <v>7</v>
      </c>
    </row>
    <row r="21" spans="1:22" ht="8.25" customHeight="1">
      <c r="A21" s="502" t="s">
        <v>70</v>
      </c>
      <c r="B21" s="1061">
        <v>2.48</v>
      </c>
      <c r="C21" s="598">
        <v>2.21</v>
      </c>
      <c r="D21" s="598">
        <v>1.99</v>
      </c>
      <c r="E21" s="1062">
        <v>2.293813802051458</v>
      </c>
      <c r="F21" s="1063">
        <v>2.3168273550768634</v>
      </c>
      <c r="G21" s="598">
        <v>2.021018593371059</v>
      </c>
      <c r="H21" s="598">
        <v>2.024639913035601</v>
      </c>
      <c r="I21" s="598">
        <v>2.026587755285045</v>
      </c>
      <c r="J21" s="857">
        <v>2.1232130549812136</v>
      </c>
      <c r="K21" s="600">
        <v>2.159560984989101</v>
      </c>
      <c r="L21" s="850">
        <f t="shared" si="0"/>
        <v>49</v>
      </c>
      <c r="M21" s="1064">
        <v>955</v>
      </c>
      <c r="N21" s="826">
        <v>982</v>
      </c>
      <c r="O21" s="761">
        <v>44979</v>
      </c>
      <c r="P21" s="1065">
        <v>45472.20508361592</v>
      </c>
      <c r="Q21" s="1057">
        <f t="shared" si="1"/>
        <v>0.036347930007887275</v>
      </c>
      <c r="R21" s="1058">
        <f t="shared" si="2"/>
        <v>-0.3204390150108991</v>
      </c>
      <c r="S21" s="1066">
        <f t="shared" si="3"/>
        <v>1.4610240267775256</v>
      </c>
      <c r="T21" s="1058">
        <f t="shared" si="4"/>
        <v>1.520240182662116</v>
      </c>
      <c r="U21" s="513" t="s">
        <v>70</v>
      </c>
      <c r="V21" s="855">
        <f t="shared" si="5"/>
        <v>-3</v>
      </c>
    </row>
    <row r="22" spans="1:22" ht="8.25" customHeight="1">
      <c r="A22" s="502" t="s">
        <v>71</v>
      </c>
      <c r="B22" s="1061">
        <v>1.85</v>
      </c>
      <c r="C22" s="598">
        <v>1.18</v>
      </c>
      <c r="D22" s="598">
        <v>0.87</v>
      </c>
      <c r="E22" s="1062">
        <v>0.8201378892340329</v>
      </c>
      <c r="F22" s="1063">
        <v>0.8997453550881827</v>
      </c>
      <c r="G22" s="598">
        <v>0.861712912552097</v>
      </c>
      <c r="H22" s="598">
        <v>0.8601910294364074</v>
      </c>
      <c r="I22" s="598">
        <v>0.8690730496065435</v>
      </c>
      <c r="J22" s="857">
        <v>0.7969995311767464</v>
      </c>
      <c r="K22" s="600">
        <v>0.7845708609846948</v>
      </c>
      <c r="L22" s="850">
        <f t="shared" si="0"/>
        <v>1</v>
      </c>
      <c r="M22" s="1064">
        <v>442</v>
      </c>
      <c r="N22" s="826">
        <v>430</v>
      </c>
      <c r="O22" s="761">
        <v>55458</v>
      </c>
      <c r="P22" s="1065">
        <v>54807.031637692744</v>
      </c>
      <c r="Q22" s="1057">
        <f t="shared" si="1"/>
        <v>-0.012428670192051627</v>
      </c>
      <c r="R22" s="1058">
        <f t="shared" si="2"/>
        <v>-1.0654291390153054</v>
      </c>
      <c r="S22" s="1066">
        <f t="shared" si="3"/>
        <v>0.5484308141605474</v>
      </c>
      <c r="T22" s="1058">
        <f t="shared" si="4"/>
        <v>0.5523049162794379</v>
      </c>
      <c r="U22" s="513" t="s">
        <v>71</v>
      </c>
      <c r="V22" s="855">
        <f t="shared" si="5"/>
        <v>0</v>
      </c>
    </row>
    <row r="23" spans="1:22" ht="8.25" customHeight="1">
      <c r="A23" s="502" t="s">
        <v>72</v>
      </c>
      <c r="B23" s="1061">
        <v>1.85</v>
      </c>
      <c r="C23" s="598">
        <v>1.58</v>
      </c>
      <c r="D23" s="598">
        <v>1.34</v>
      </c>
      <c r="E23" s="1062">
        <v>1.1719217124407064</v>
      </c>
      <c r="F23" s="1063">
        <v>1.269328409877683</v>
      </c>
      <c r="G23" s="598">
        <v>1.2271423783099327</v>
      </c>
      <c r="H23" s="598">
        <v>1.186449973492258</v>
      </c>
      <c r="I23" s="598">
        <v>1.1630851602633672</v>
      </c>
      <c r="J23" s="857">
        <v>1.0902182212042117</v>
      </c>
      <c r="K23" s="600">
        <v>1.1635234734041295</v>
      </c>
      <c r="L23" s="850">
        <f t="shared" si="0"/>
        <v>14</v>
      </c>
      <c r="M23" s="1064">
        <v>614</v>
      </c>
      <c r="N23" s="826">
        <v>651</v>
      </c>
      <c r="O23" s="761">
        <v>56319</v>
      </c>
      <c r="P23" s="1065">
        <v>55950.7405635199</v>
      </c>
      <c r="Q23" s="1057">
        <f t="shared" si="1"/>
        <v>0.07330525219991779</v>
      </c>
      <c r="R23" s="1058">
        <f t="shared" si="2"/>
        <v>-0.6864765265958706</v>
      </c>
      <c r="S23" s="1066">
        <f t="shared" si="3"/>
        <v>0.7502002740012834</v>
      </c>
      <c r="T23" s="1058">
        <f t="shared" si="4"/>
        <v>0.8190716307779938</v>
      </c>
      <c r="U23" s="513" t="s">
        <v>72</v>
      </c>
      <c r="V23" s="855">
        <f t="shared" si="5"/>
        <v>-5</v>
      </c>
    </row>
    <row r="24" spans="1:22" ht="8.25" customHeight="1">
      <c r="A24" s="502" t="s">
        <v>73</v>
      </c>
      <c r="B24" s="1061">
        <v>2.21</v>
      </c>
      <c r="C24" s="598">
        <v>1.65</v>
      </c>
      <c r="D24" s="598">
        <v>1.35</v>
      </c>
      <c r="E24" s="1062">
        <v>1.1909795630725863</v>
      </c>
      <c r="F24" s="1063">
        <v>1.3302847640823112</v>
      </c>
      <c r="G24" s="598">
        <v>1.4666938276634753</v>
      </c>
      <c r="H24" s="598">
        <v>1.3881437768240343</v>
      </c>
      <c r="I24" s="598">
        <v>1.297832485951298</v>
      </c>
      <c r="J24" s="857">
        <v>1.1323283082077051</v>
      </c>
      <c r="K24" s="600">
        <v>1.2506106468239344</v>
      </c>
      <c r="L24" s="850">
        <f t="shared" si="0"/>
        <v>18</v>
      </c>
      <c r="M24" s="1064">
        <v>169</v>
      </c>
      <c r="N24" s="826">
        <v>188</v>
      </c>
      <c r="O24" s="761">
        <v>14925</v>
      </c>
      <c r="P24" s="1065">
        <v>15032.65628494744</v>
      </c>
      <c r="Q24" s="1057">
        <f t="shared" si="1"/>
        <v>0.11828233861622928</v>
      </c>
      <c r="R24" s="1058">
        <f t="shared" si="2"/>
        <v>-0.9593893531760656</v>
      </c>
      <c r="S24" s="1066">
        <f t="shared" si="3"/>
        <v>0.7791770404814331</v>
      </c>
      <c r="T24" s="1058">
        <f t="shared" si="4"/>
        <v>0.8803773412198407</v>
      </c>
      <c r="U24" s="513" t="s">
        <v>73</v>
      </c>
      <c r="V24" s="855">
        <f t="shared" si="5"/>
        <v>-7</v>
      </c>
    </row>
    <row r="25" spans="1:22" ht="8.25" customHeight="1">
      <c r="A25" s="502" t="s">
        <v>74</v>
      </c>
      <c r="B25" s="1061">
        <v>2.15</v>
      </c>
      <c r="C25" s="598">
        <v>1.73</v>
      </c>
      <c r="D25" s="598">
        <v>1.61</v>
      </c>
      <c r="E25" s="1062">
        <v>1.4132035340314135</v>
      </c>
      <c r="F25" s="1063">
        <v>1.3415903098386657</v>
      </c>
      <c r="G25" s="598">
        <v>1.2751637641795814</v>
      </c>
      <c r="H25" s="598">
        <v>1.273373297868117</v>
      </c>
      <c r="I25" s="598">
        <v>1.121692507210189</v>
      </c>
      <c r="J25" s="857">
        <v>1.085034405873986</v>
      </c>
      <c r="K25" s="600">
        <v>1.0939664172552657</v>
      </c>
      <c r="L25" s="850">
        <f t="shared" si="0"/>
        <v>8</v>
      </c>
      <c r="M25" s="1064">
        <v>1129</v>
      </c>
      <c r="N25" s="826">
        <v>1085</v>
      </c>
      <c r="O25" s="761">
        <v>104052</v>
      </c>
      <c r="P25" s="1065">
        <v>99180.37545633601</v>
      </c>
      <c r="Q25" s="1057">
        <f t="shared" si="1"/>
        <v>0.008932011381279636</v>
      </c>
      <c r="R25" s="1058">
        <f t="shared" si="2"/>
        <v>-1.0560335827447342</v>
      </c>
      <c r="S25" s="1066">
        <f t="shared" si="3"/>
        <v>0.7466331902693569</v>
      </c>
      <c r="T25" s="1058">
        <f t="shared" si="4"/>
        <v>0.7701063862305139</v>
      </c>
      <c r="U25" s="513" t="s">
        <v>74</v>
      </c>
      <c r="V25" s="855">
        <f t="shared" si="5"/>
        <v>0</v>
      </c>
    </row>
    <row r="26" spans="1:22" ht="8.25" customHeight="1">
      <c r="A26" s="502" t="s">
        <v>75</v>
      </c>
      <c r="B26" s="1061">
        <v>1.62</v>
      </c>
      <c r="C26" s="598">
        <v>1.29</v>
      </c>
      <c r="D26" s="598">
        <v>1.17</v>
      </c>
      <c r="E26" s="1062">
        <v>1.1881903385867187</v>
      </c>
      <c r="F26" s="1063">
        <v>1.0648469282540636</v>
      </c>
      <c r="G26" s="598">
        <v>1.2041347457937759</v>
      </c>
      <c r="H26" s="598">
        <v>1.1881510416666667</v>
      </c>
      <c r="I26" s="598">
        <v>1.002298037829238</v>
      </c>
      <c r="J26" s="857">
        <v>0.9823562491213271</v>
      </c>
      <c r="K26" s="600">
        <v>0.8666292248191686</v>
      </c>
      <c r="L26" s="850">
        <f t="shared" si="0"/>
        <v>2</v>
      </c>
      <c r="M26" s="1064">
        <v>559</v>
      </c>
      <c r="N26" s="826">
        <v>494</v>
      </c>
      <c r="O26" s="761">
        <v>56904</v>
      </c>
      <c r="P26" s="1065">
        <v>57002.4626278993</v>
      </c>
      <c r="Q26" s="1057">
        <f t="shared" si="1"/>
        <v>-0.11572702430215853</v>
      </c>
      <c r="R26" s="1058">
        <f t="shared" si="2"/>
        <v>-0.7533707751808315</v>
      </c>
      <c r="S26" s="1066">
        <f t="shared" si="3"/>
        <v>0.6759783618766448</v>
      </c>
      <c r="T26" s="1058">
        <f t="shared" si="4"/>
        <v>0.6100705560978034</v>
      </c>
      <c r="U26" s="513" t="s">
        <v>75</v>
      </c>
      <c r="V26" s="855">
        <f t="shared" si="5"/>
        <v>2</v>
      </c>
    </row>
    <row r="27" spans="1:22" ht="8.25" customHeight="1">
      <c r="A27" s="502" t="s">
        <v>76</v>
      </c>
      <c r="B27" s="1061">
        <v>2.19</v>
      </c>
      <c r="C27" s="598">
        <v>1.85</v>
      </c>
      <c r="D27" s="598">
        <v>1.66</v>
      </c>
      <c r="E27" s="1062">
        <v>1.7247290669767303</v>
      </c>
      <c r="F27" s="1063">
        <v>1.6234918381831085</v>
      </c>
      <c r="G27" s="598">
        <v>1.772222466734152</v>
      </c>
      <c r="H27" s="598">
        <v>1.8074321846162875</v>
      </c>
      <c r="I27" s="598">
        <v>1.63782357886193</v>
      </c>
      <c r="J27" s="857">
        <v>1.8282572650318527</v>
      </c>
      <c r="K27" s="600">
        <v>1.5825487666828488</v>
      </c>
      <c r="L27" s="850">
        <f t="shared" si="0"/>
        <v>33</v>
      </c>
      <c r="M27" s="1064">
        <v>1257</v>
      </c>
      <c r="N27" s="826">
        <v>1096</v>
      </c>
      <c r="O27" s="761">
        <v>68754</v>
      </c>
      <c r="P27" s="1065">
        <v>69255.3697600931</v>
      </c>
      <c r="Q27" s="1057">
        <f t="shared" si="1"/>
        <v>-0.24570849834900388</v>
      </c>
      <c r="R27" s="1058">
        <f t="shared" si="2"/>
        <v>-0.6074512333171511</v>
      </c>
      <c r="S27" s="1066">
        <f t="shared" si="3"/>
        <v>1.2580592348353554</v>
      </c>
      <c r="T27" s="1058">
        <f t="shared" si="4"/>
        <v>1.1140478286357736</v>
      </c>
      <c r="U27" s="513" t="s">
        <v>76</v>
      </c>
      <c r="V27" s="855">
        <f t="shared" si="5"/>
        <v>4</v>
      </c>
    </row>
    <row r="28" spans="1:22" ht="8.25" customHeight="1">
      <c r="A28" s="502" t="s">
        <v>77</v>
      </c>
      <c r="B28" s="1061">
        <v>3.23</v>
      </c>
      <c r="C28" s="598">
        <v>2.57</v>
      </c>
      <c r="D28" s="598">
        <v>2.5</v>
      </c>
      <c r="E28" s="1062">
        <v>2.670531292210716</v>
      </c>
      <c r="F28" s="1063">
        <v>2.1785039457596977</v>
      </c>
      <c r="G28" s="598">
        <v>2.4293831837272504</v>
      </c>
      <c r="H28" s="598">
        <v>2.3247124135906265</v>
      </c>
      <c r="I28" s="598">
        <v>2.282468108848368</v>
      </c>
      <c r="J28" s="857">
        <v>2.206893282131513</v>
      </c>
      <c r="K28" s="600">
        <v>2.098227623073566</v>
      </c>
      <c r="L28" s="850">
        <f t="shared" si="0"/>
        <v>47</v>
      </c>
      <c r="M28" s="1064">
        <v>931</v>
      </c>
      <c r="N28" s="826">
        <v>911</v>
      </c>
      <c r="O28" s="761">
        <v>42186</v>
      </c>
      <c r="P28" s="1065">
        <v>43417.59635522916</v>
      </c>
      <c r="Q28" s="1057">
        <f t="shared" si="1"/>
        <v>-0.10866565905794667</v>
      </c>
      <c r="R28" s="1058">
        <f t="shared" si="2"/>
        <v>-1.1317723769264338</v>
      </c>
      <c r="S28" s="1066">
        <f t="shared" si="3"/>
        <v>1.5186060118477285</v>
      </c>
      <c r="T28" s="1058">
        <f t="shared" si="4"/>
        <v>1.4770640732723526</v>
      </c>
      <c r="U28" s="513" t="s">
        <v>77</v>
      </c>
      <c r="V28" s="855">
        <f t="shared" si="5"/>
        <v>0</v>
      </c>
    </row>
    <row r="29" spans="1:22" ht="8.25" customHeight="1">
      <c r="A29" s="502" t="s">
        <v>78</v>
      </c>
      <c r="B29" s="1061">
        <v>2.76</v>
      </c>
      <c r="C29" s="598">
        <v>2.28</v>
      </c>
      <c r="D29" s="598">
        <v>1.98</v>
      </c>
      <c r="E29" s="1062">
        <v>2.398299939283546</v>
      </c>
      <c r="F29" s="1063">
        <v>2.297472779942064</v>
      </c>
      <c r="G29" s="598">
        <v>2.5974025974025974</v>
      </c>
      <c r="H29" s="598">
        <v>2.409416957881185</v>
      </c>
      <c r="I29" s="598">
        <v>2.0433657535468903</v>
      </c>
      <c r="J29" s="857">
        <v>2.2559769908322846</v>
      </c>
      <c r="K29" s="600">
        <v>2.363936685319605</v>
      </c>
      <c r="L29" s="850">
        <f t="shared" si="0"/>
        <v>50</v>
      </c>
      <c r="M29" s="1064">
        <v>251</v>
      </c>
      <c r="N29" s="826">
        <v>263</v>
      </c>
      <c r="O29" s="761">
        <v>11126</v>
      </c>
      <c r="P29" s="1065">
        <v>11125.509478881933</v>
      </c>
      <c r="Q29" s="1057">
        <f t="shared" si="1"/>
        <v>0.10795969448732023</v>
      </c>
      <c r="R29" s="1058">
        <f t="shared" si="2"/>
        <v>-0.3960633146803949</v>
      </c>
      <c r="S29" s="1066">
        <f t="shared" si="3"/>
        <v>1.552381462487001</v>
      </c>
      <c r="T29" s="1058">
        <f t="shared" si="4"/>
        <v>1.6641120872583695</v>
      </c>
      <c r="U29" s="513" t="s">
        <v>78</v>
      </c>
      <c r="V29" s="855">
        <f t="shared" si="5"/>
        <v>0</v>
      </c>
    </row>
    <row r="30" spans="1:22" ht="8.25" customHeight="1">
      <c r="A30" s="502" t="s">
        <v>79</v>
      </c>
      <c r="B30" s="1061">
        <v>2.68</v>
      </c>
      <c r="C30" s="598">
        <v>1.99</v>
      </c>
      <c r="D30" s="598">
        <v>1.72</v>
      </c>
      <c r="E30" s="1062">
        <v>1.6446192348945299</v>
      </c>
      <c r="F30" s="1063">
        <v>1.6706704520637694</v>
      </c>
      <c r="G30" s="598">
        <v>1.6954808706697957</v>
      </c>
      <c r="H30" s="598">
        <v>1.6329099073155644</v>
      </c>
      <c r="I30" s="598">
        <v>1.6235154270460779</v>
      </c>
      <c r="J30" s="857">
        <v>1.5147924319627128</v>
      </c>
      <c r="K30" s="600">
        <v>1.5368563209424917</v>
      </c>
      <c r="L30" s="850">
        <f t="shared" si="0"/>
        <v>29</v>
      </c>
      <c r="M30" s="1064">
        <v>1534</v>
      </c>
      <c r="N30" s="826">
        <v>1559</v>
      </c>
      <c r="O30" s="761">
        <v>101268</v>
      </c>
      <c r="P30" s="1065">
        <v>101440.84250139457</v>
      </c>
      <c r="Q30" s="1057">
        <f t="shared" si="1"/>
        <v>0.022063888979778845</v>
      </c>
      <c r="R30" s="1058">
        <f t="shared" si="2"/>
        <v>-1.1431436790575085</v>
      </c>
      <c r="S30" s="1066">
        <f t="shared" si="3"/>
        <v>1.0423580118283824</v>
      </c>
      <c r="T30" s="1058">
        <f t="shared" si="4"/>
        <v>1.0818822669584542</v>
      </c>
      <c r="U30" s="513" t="s">
        <v>79</v>
      </c>
      <c r="V30" s="855">
        <f t="shared" si="5"/>
        <v>1</v>
      </c>
    </row>
    <row r="31" spans="1:22" ht="8.25" customHeight="1">
      <c r="A31" s="502" t="s">
        <v>80</v>
      </c>
      <c r="B31" s="1061">
        <v>1.62</v>
      </c>
      <c r="C31" s="598">
        <v>1.76</v>
      </c>
      <c r="D31" s="598">
        <v>0.99</v>
      </c>
      <c r="E31" s="1062">
        <v>1.191630871553277</v>
      </c>
      <c r="F31" s="1063">
        <v>1.4512785072563927</v>
      </c>
      <c r="G31" s="598">
        <v>1.3222464558342422</v>
      </c>
      <c r="H31" s="598">
        <v>1.4059989287627208</v>
      </c>
      <c r="I31" s="598">
        <v>1.316829075585989</v>
      </c>
      <c r="J31" s="857">
        <v>1.6248348745046235</v>
      </c>
      <c r="K31" s="600">
        <v>1.4334198934155737</v>
      </c>
      <c r="L31" s="850">
        <f t="shared" si="0"/>
        <v>25</v>
      </c>
      <c r="M31" s="1064">
        <v>123</v>
      </c>
      <c r="N31" s="826">
        <v>111</v>
      </c>
      <c r="O31" s="761">
        <v>7570</v>
      </c>
      <c r="P31" s="1065">
        <v>7743.718397510696</v>
      </c>
      <c r="Q31" s="1057">
        <f t="shared" si="1"/>
        <v>-0.19141498108904975</v>
      </c>
      <c r="R31" s="1058">
        <f t="shared" si="2"/>
        <v>-0.18658010658442636</v>
      </c>
      <c r="S31" s="1066">
        <f t="shared" si="3"/>
        <v>1.1180803479085168</v>
      </c>
      <c r="T31" s="1058">
        <f t="shared" si="4"/>
        <v>1.0090673686664147</v>
      </c>
      <c r="U31" s="513" t="s">
        <v>80</v>
      </c>
      <c r="V31" s="855">
        <f t="shared" si="5"/>
        <v>7</v>
      </c>
    </row>
    <row r="32" spans="1:22" ht="8.25" customHeight="1">
      <c r="A32" s="502" t="s">
        <v>81</v>
      </c>
      <c r="B32" s="1061">
        <v>2.09</v>
      </c>
      <c r="C32" s="598">
        <v>1.58</v>
      </c>
      <c r="D32" s="598">
        <v>1.43</v>
      </c>
      <c r="E32" s="1062">
        <v>1.526464244234279</v>
      </c>
      <c r="F32" s="1063">
        <v>1.3589658601259529</v>
      </c>
      <c r="G32" s="598">
        <v>1.6400448741919975</v>
      </c>
      <c r="H32" s="598">
        <v>1.5408077408498109</v>
      </c>
      <c r="I32" s="598">
        <v>1.3249178446612069</v>
      </c>
      <c r="J32" s="857">
        <v>1.4307189881291793</v>
      </c>
      <c r="K32" s="600">
        <v>1.3783189367486917</v>
      </c>
      <c r="L32" s="850">
        <f t="shared" si="0"/>
        <v>22</v>
      </c>
      <c r="M32" s="1064">
        <v>276</v>
      </c>
      <c r="N32" s="826">
        <v>269</v>
      </c>
      <c r="O32" s="761">
        <v>19291</v>
      </c>
      <c r="P32" s="1065">
        <v>19516.527911496487</v>
      </c>
      <c r="Q32" s="1057">
        <f t="shared" si="1"/>
        <v>-0.052400051380487644</v>
      </c>
      <c r="R32" s="1058">
        <f t="shared" si="2"/>
        <v>-0.7116810632513082</v>
      </c>
      <c r="S32" s="1066">
        <f t="shared" si="3"/>
        <v>0.9845054467423928</v>
      </c>
      <c r="T32" s="1058">
        <f t="shared" si="4"/>
        <v>0.9702786106686677</v>
      </c>
      <c r="U32" s="513" t="s">
        <v>81</v>
      </c>
      <c r="V32" s="855">
        <f t="shared" si="5"/>
        <v>3</v>
      </c>
    </row>
    <row r="33" spans="1:22" ht="8.25" customHeight="1">
      <c r="A33" s="502" t="s">
        <v>82</v>
      </c>
      <c r="B33" s="1061">
        <v>2.37</v>
      </c>
      <c r="C33" s="598">
        <v>1.42</v>
      </c>
      <c r="D33" s="598">
        <v>1.01</v>
      </c>
      <c r="E33" s="1062">
        <v>1.0481657100074868</v>
      </c>
      <c r="F33" s="1063">
        <v>1.1530653674380835</v>
      </c>
      <c r="G33" s="598">
        <v>1.0096994752742885</v>
      </c>
      <c r="H33" s="598">
        <v>0.9635811836115327</v>
      </c>
      <c r="I33" s="598">
        <v>1.2938861985472154</v>
      </c>
      <c r="J33" s="857">
        <v>1.2361307617841983</v>
      </c>
      <c r="K33" s="600">
        <v>0.9312228260042444</v>
      </c>
      <c r="L33" s="850">
        <f t="shared" si="0"/>
        <v>3</v>
      </c>
      <c r="M33" s="1540">
        <v>166</v>
      </c>
      <c r="N33" s="1541">
        <v>127</v>
      </c>
      <c r="O33" s="761">
        <v>13429</v>
      </c>
      <c r="P33" s="1065">
        <v>13637.981850696295</v>
      </c>
      <c r="Q33" s="1057">
        <f t="shared" si="1"/>
        <v>-0.3049079357799539</v>
      </c>
      <c r="R33" s="1058">
        <f t="shared" si="2"/>
        <v>-1.4387771739957556</v>
      </c>
      <c r="S33" s="1066">
        <f t="shared" si="3"/>
        <v>0.8506055192946709</v>
      </c>
      <c r="T33" s="1058">
        <f t="shared" si="4"/>
        <v>0.6555417369289848</v>
      </c>
      <c r="U33" s="513" t="s">
        <v>82</v>
      </c>
      <c r="V33" s="855">
        <f t="shared" si="5"/>
        <v>12</v>
      </c>
    </row>
    <row r="34" spans="1:22" ht="8.25" customHeight="1">
      <c r="A34" s="502" t="s">
        <v>83</v>
      </c>
      <c r="B34" s="1061">
        <v>1.65</v>
      </c>
      <c r="C34" s="598">
        <v>1.39</v>
      </c>
      <c r="D34" s="598">
        <v>1.18</v>
      </c>
      <c r="E34" s="1062">
        <v>1.0838300269845507</v>
      </c>
      <c r="F34" s="1063">
        <v>1.0869407057111677</v>
      </c>
      <c r="G34" s="598">
        <v>1.105201452632181</v>
      </c>
      <c r="H34" s="598">
        <v>1.070537991917223</v>
      </c>
      <c r="I34" s="598">
        <v>1.0035143594530778</v>
      </c>
      <c r="J34" s="857">
        <v>1.013289261572224</v>
      </c>
      <c r="K34" s="600">
        <v>1.0418648519587936</v>
      </c>
      <c r="L34" s="850">
        <f t="shared" si="0"/>
        <v>7</v>
      </c>
      <c r="M34" s="1064">
        <v>748</v>
      </c>
      <c r="N34" s="826">
        <v>772</v>
      </c>
      <c r="O34" s="761">
        <v>73819</v>
      </c>
      <c r="P34" s="1065">
        <v>74097.90229016508</v>
      </c>
      <c r="Q34" s="1057">
        <f t="shared" si="1"/>
        <v>0.02857559038656965</v>
      </c>
      <c r="R34" s="1058">
        <f t="shared" si="2"/>
        <v>-0.6081351480412063</v>
      </c>
      <c r="S34" s="1066">
        <f t="shared" si="3"/>
        <v>0.697263966872969</v>
      </c>
      <c r="T34" s="1058">
        <f t="shared" si="4"/>
        <v>0.7334290737147525</v>
      </c>
      <c r="U34" s="513" t="s">
        <v>83</v>
      </c>
      <c r="V34" s="855">
        <f t="shared" si="5"/>
        <v>-2</v>
      </c>
    </row>
    <row r="35" spans="1:22" ht="8.25" customHeight="1">
      <c r="A35" s="502" t="s">
        <v>84</v>
      </c>
      <c r="B35" s="1061">
        <v>3.43</v>
      </c>
      <c r="C35" s="598">
        <v>2.72</v>
      </c>
      <c r="D35" s="598">
        <v>2.01</v>
      </c>
      <c r="E35" s="1062">
        <v>1.8892794376098416</v>
      </c>
      <c r="F35" s="1063">
        <v>1.9929407713498624</v>
      </c>
      <c r="G35" s="598">
        <v>1.9702488042476634</v>
      </c>
      <c r="H35" s="598">
        <v>1.9217299947469795</v>
      </c>
      <c r="I35" s="598">
        <v>2.1760922228719406</v>
      </c>
      <c r="J35" s="857">
        <v>2.0362179754652425</v>
      </c>
      <c r="K35" s="600">
        <v>2.0168761475308035</v>
      </c>
      <c r="L35" s="850">
        <f t="shared" si="0"/>
        <v>42</v>
      </c>
      <c r="M35" s="1064">
        <v>488</v>
      </c>
      <c r="N35" s="826">
        <v>484</v>
      </c>
      <c r="O35" s="761">
        <v>23966</v>
      </c>
      <c r="P35" s="1065">
        <v>23997.507263524618</v>
      </c>
      <c r="Q35" s="1057">
        <f t="shared" si="1"/>
        <v>-0.01934182793443906</v>
      </c>
      <c r="R35" s="1058">
        <f t="shared" si="2"/>
        <v>-1.4131238524691967</v>
      </c>
      <c r="S35" s="1066">
        <f t="shared" si="3"/>
        <v>1.4011610275904847</v>
      </c>
      <c r="T35" s="1058">
        <f t="shared" si="4"/>
        <v>1.4197960531059362</v>
      </c>
      <c r="U35" s="513" t="s">
        <v>84</v>
      </c>
      <c r="V35" s="855">
        <f t="shared" si="5"/>
        <v>1</v>
      </c>
    </row>
    <row r="36" spans="1:22" ht="8.25" customHeight="1">
      <c r="A36" s="502" t="s">
        <v>85</v>
      </c>
      <c r="B36" s="1061">
        <v>2.93</v>
      </c>
      <c r="C36" s="598">
        <v>2.94</v>
      </c>
      <c r="D36" s="598">
        <v>1.98</v>
      </c>
      <c r="E36" s="1062">
        <v>1.8311695674357957</v>
      </c>
      <c r="F36" s="1063">
        <v>1.7095417554208312</v>
      </c>
      <c r="G36" s="598">
        <v>2.1206723811644217</v>
      </c>
      <c r="H36" s="598">
        <v>1.9066369618154502</v>
      </c>
      <c r="I36" s="598">
        <v>2.040921773276842</v>
      </c>
      <c r="J36" s="857">
        <v>2.055256064690027</v>
      </c>
      <c r="K36" s="600">
        <v>2.0393535741366398</v>
      </c>
      <c r="L36" s="850">
        <f aca="true" t="shared" si="6" ref="L36:L53">RANK(K36,K$4:K$53,1)</f>
        <v>43</v>
      </c>
      <c r="M36" s="1064">
        <v>427</v>
      </c>
      <c r="N36" s="826">
        <v>432</v>
      </c>
      <c r="O36" s="761">
        <v>20776</v>
      </c>
      <c r="P36" s="1065">
        <v>21183.18301831928</v>
      </c>
      <c r="Q36" s="1057">
        <f aca="true" t="shared" si="7" ref="Q36:Q53">K36-J36</f>
        <v>-0.015902490553387327</v>
      </c>
      <c r="R36" s="1058">
        <f aca="true" t="shared" si="8" ref="R36:R53">K36-B36</f>
        <v>-0.8906464258633604</v>
      </c>
      <c r="S36" s="1066">
        <f aca="true" t="shared" si="9" ref="S36:S53">J36/J$56</f>
        <v>1.4142615055270196</v>
      </c>
      <c r="T36" s="1058">
        <f aca="true" t="shared" si="10" ref="T36:T53">K36/K$56</f>
        <v>1.4356192168723454</v>
      </c>
      <c r="U36" s="513" t="s">
        <v>85</v>
      </c>
      <c r="V36" s="855">
        <f aca="true" t="shared" si="11" ref="V36:V53">RANK(J36,J$4:J$53,1)-L36</f>
        <v>1</v>
      </c>
    </row>
    <row r="37" spans="1:22" ht="8.25" customHeight="1">
      <c r="A37" s="502" t="s">
        <v>86</v>
      </c>
      <c r="B37" s="1061">
        <v>2.16</v>
      </c>
      <c r="C37" s="598">
        <v>1.9</v>
      </c>
      <c r="D37" s="598">
        <v>1.36</v>
      </c>
      <c r="E37" s="1062">
        <v>1.1297333736256072</v>
      </c>
      <c r="F37" s="1063">
        <v>1.1841924083168862</v>
      </c>
      <c r="G37" s="598">
        <v>1.143870671967653</v>
      </c>
      <c r="H37" s="598">
        <v>1.1040600679763342</v>
      </c>
      <c r="I37" s="598">
        <v>1.0826843028905422</v>
      </c>
      <c r="J37" s="857">
        <v>1.0391140262214498</v>
      </c>
      <c r="K37" s="600">
        <v>1.0223104920357364</v>
      </c>
      <c r="L37" s="850">
        <f t="shared" si="6"/>
        <v>6</v>
      </c>
      <c r="M37" s="1064">
        <v>1429</v>
      </c>
      <c r="N37" s="826">
        <v>1456</v>
      </c>
      <c r="O37" s="761">
        <v>137521</v>
      </c>
      <c r="P37" s="1065">
        <v>142422.48429835183</v>
      </c>
      <c r="Q37" s="1057">
        <f t="shared" si="7"/>
        <v>-0.016803534185713342</v>
      </c>
      <c r="R37" s="1058">
        <f t="shared" si="8"/>
        <v>-1.1376895079642637</v>
      </c>
      <c r="S37" s="1066">
        <f t="shared" si="9"/>
        <v>0.7150344876174015</v>
      </c>
      <c r="T37" s="1058">
        <f t="shared" si="10"/>
        <v>0.7196636260576125</v>
      </c>
      <c r="U37" s="513" t="s">
        <v>86</v>
      </c>
      <c r="V37" s="855">
        <f t="shared" si="11"/>
        <v>0</v>
      </c>
    </row>
    <row r="38" spans="1:22" ht="8.25" customHeight="1">
      <c r="A38" s="502" t="s">
        <v>87</v>
      </c>
      <c r="B38" s="1061">
        <v>1.97</v>
      </c>
      <c r="C38" s="598">
        <v>1.7</v>
      </c>
      <c r="D38" s="598">
        <v>1.21</v>
      </c>
      <c r="E38" s="1062">
        <v>1.2757559160701808</v>
      </c>
      <c r="F38" s="1063">
        <v>1.2928163318916586</v>
      </c>
      <c r="G38" s="598">
        <v>1.3146549726036287</v>
      </c>
      <c r="H38" s="598">
        <v>1.17222640400962</v>
      </c>
      <c r="I38" s="598">
        <v>1.1517724398588498</v>
      </c>
      <c r="J38" s="857">
        <v>1.1973825922473325</v>
      </c>
      <c r="K38" s="600">
        <v>1.1240788914648825</v>
      </c>
      <c r="L38" s="850">
        <f t="shared" si="6"/>
        <v>12</v>
      </c>
      <c r="M38" s="1064">
        <v>1323</v>
      </c>
      <c r="N38" s="826">
        <v>1238</v>
      </c>
      <c r="O38" s="761">
        <v>110491</v>
      </c>
      <c r="P38" s="1065">
        <v>110134.61861085721</v>
      </c>
      <c r="Q38" s="1057">
        <f t="shared" si="7"/>
        <v>-0.07330370078244997</v>
      </c>
      <c r="R38" s="1058">
        <f t="shared" si="8"/>
        <v>-0.8459211085351175</v>
      </c>
      <c r="S38" s="1066">
        <f t="shared" si="9"/>
        <v>0.8239421533389114</v>
      </c>
      <c r="T38" s="1058">
        <f t="shared" si="10"/>
        <v>0.7913043026640094</v>
      </c>
      <c r="U38" s="513" t="s">
        <v>87</v>
      </c>
      <c r="V38" s="855">
        <f t="shared" si="11"/>
        <v>2</v>
      </c>
    </row>
    <row r="39" spans="1:22" ht="8.25" customHeight="1">
      <c r="A39" s="502" t="s">
        <v>88</v>
      </c>
      <c r="B39" s="1061">
        <v>2.27</v>
      </c>
      <c r="C39" s="598">
        <v>1.68</v>
      </c>
      <c r="D39" s="598">
        <v>1.55</v>
      </c>
      <c r="E39" s="1062">
        <v>1.50386345288894</v>
      </c>
      <c r="F39" s="1063">
        <v>1.5530590208376411</v>
      </c>
      <c r="G39" s="598">
        <v>1.6050381579235091</v>
      </c>
      <c r="H39" s="598">
        <v>1.4609075997813012</v>
      </c>
      <c r="I39" s="598">
        <v>1.6665590078160326</v>
      </c>
      <c r="J39" s="857">
        <v>1.7056934430762032</v>
      </c>
      <c r="K39" s="600">
        <v>1.6121607267975622</v>
      </c>
      <c r="L39" s="850">
        <f t="shared" si="6"/>
        <v>34</v>
      </c>
      <c r="M39" s="1064">
        <v>802</v>
      </c>
      <c r="N39" s="826">
        <v>765</v>
      </c>
      <c r="O39" s="761">
        <v>47019</v>
      </c>
      <c r="P39" s="1065">
        <v>47451.84442742355</v>
      </c>
      <c r="Q39" s="1057">
        <f t="shared" si="7"/>
        <v>-0.09353271627864101</v>
      </c>
      <c r="R39" s="1058">
        <f t="shared" si="8"/>
        <v>-0.6578392732024378</v>
      </c>
      <c r="S39" s="1066">
        <f t="shared" si="9"/>
        <v>1.1737206950591523</v>
      </c>
      <c r="T39" s="1058">
        <f t="shared" si="10"/>
        <v>1.134893404179454</v>
      </c>
      <c r="U39" s="513" t="s">
        <v>88</v>
      </c>
      <c r="V39" s="855">
        <f t="shared" si="11"/>
        <v>-1</v>
      </c>
    </row>
    <row r="40" spans="1:22" ht="8.25" customHeight="1">
      <c r="A40" s="502" t="s">
        <v>89</v>
      </c>
      <c r="B40" s="1061">
        <v>2.44</v>
      </c>
      <c r="C40" s="598">
        <v>1.87</v>
      </c>
      <c r="D40" s="598">
        <v>1.66</v>
      </c>
      <c r="E40" s="1062">
        <v>1.2882033704655813</v>
      </c>
      <c r="F40" s="1063">
        <v>1.4186871329728472</v>
      </c>
      <c r="G40" s="598">
        <v>1.2609173462895482</v>
      </c>
      <c r="H40" s="598">
        <v>1.4587725796341673</v>
      </c>
      <c r="I40" s="598">
        <v>1.2809708410584864</v>
      </c>
      <c r="J40" s="857">
        <v>1.383141545263874</v>
      </c>
      <c r="K40" s="600">
        <v>1.3518934883573113</v>
      </c>
      <c r="L40" s="850">
        <f t="shared" si="6"/>
        <v>21</v>
      </c>
      <c r="M40" s="1064">
        <v>488</v>
      </c>
      <c r="N40" s="826">
        <v>477</v>
      </c>
      <c r="O40" s="761">
        <v>35282</v>
      </c>
      <c r="P40" s="1065">
        <v>35283.84477830452</v>
      </c>
      <c r="Q40" s="1057">
        <f t="shared" si="7"/>
        <v>-0.031248056906562738</v>
      </c>
      <c r="R40" s="1058">
        <f t="shared" si="8"/>
        <v>-1.0881065116426887</v>
      </c>
      <c r="S40" s="1066">
        <f t="shared" si="9"/>
        <v>0.9517664867987516</v>
      </c>
      <c r="T40" s="1058">
        <f t="shared" si="10"/>
        <v>0.9516762054721118</v>
      </c>
      <c r="U40" s="513" t="s">
        <v>89</v>
      </c>
      <c r="V40" s="855">
        <f t="shared" si="11"/>
        <v>0</v>
      </c>
    </row>
    <row r="41" spans="1:22" ht="8.25" customHeight="1">
      <c r="A41" s="502" t="s">
        <v>90</v>
      </c>
      <c r="B41" s="1061">
        <v>2.1</v>
      </c>
      <c r="C41" s="598">
        <v>1.77</v>
      </c>
      <c r="D41" s="598">
        <v>1.41</v>
      </c>
      <c r="E41" s="1062">
        <v>1.4852888007270098</v>
      </c>
      <c r="F41" s="1063">
        <v>1.4853792085744244</v>
      </c>
      <c r="G41" s="598">
        <v>1.5448524062942686</v>
      </c>
      <c r="H41" s="598">
        <v>1.48288151052686</v>
      </c>
      <c r="I41" s="598">
        <v>1.3787360044415655</v>
      </c>
      <c r="J41" s="857">
        <v>1.4957146294959367</v>
      </c>
      <c r="K41" s="600">
        <v>1.4161123765488115</v>
      </c>
      <c r="L41" s="850">
        <f t="shared" si="6"/>
        <v>24</v>
      </c>
      <c r="M41" s="1064">
        <v>1616</v>
      </c>
      <c r="N41" s="826">
        <v>1525</v>
      </c>
      <c r="O41" s="761">
        <v>108042</v>
      </c>
      <c r="P41" s="1065">
        <v>107689.19368648957</v>
      </c>
      <c r="Q41" s="1057">
        <f t="shared" si="7"/>
        <v>-0.0796022529471252</v>
      </c>
      <c r="R41" s="1058">
        <f t="shared" si="8"/>
        <v>-0.6838876234511886</v>
      </c>
      <c r="S41" s="1066">
        <f t="shared" si="9"/>
        <v>1.0292302064408434</v>
      </c>
      <c r="T41" s="1058">
        <f t="shared" si="10"/>
        <v>0.9968836041023001</v>
      </c>
      <c r="U41" s="513" t="s">
        <v>90</v>
      </c>
      <c r="V41" s="855">
        <f t="shared" si="11"/>
        <v>5</v>
      </c>
    </row>
    <row r="42" spans="1:22" ht="8.25" customHeight="1">
      <c r="A42" s="502" t="s">
        <v>91</v>
      </c>
      <c r="B42" s="1061">
        <v>1.41</v>
      </c>
      <c r="C42" s="598">
        <v>1.12</v>
      </c>
      <c r="D42" s="598">
        <v>0.93</v>
      </c>
      <c r="E42" s="1062">
        <v>0.9570522789807393</v>
      </c>
      <c r="F42" s="1063">
        <v>1.013640345388562</v>
      </c>
      <c r="G42" s="598">
        <v>1.0316875460574797</v>
      </c>
      <c r="H42" s="598">
        <v>1.2432755528989838</v>
      </c>
      <c r="I42" s="598">
        <v>0.9795822022896258</v>
      </c>
      <c r="J42" s="857">
        <v>1.0481927710843373</v>
      </c>
      <c r="K42" s="600">
        <v>0.9755325081289958</v>
      </c>
      <c r="L42" s="850">
        <f t="shared" si="6"/>
        <v>5</v>
      </c>
      <c r="M42" s="1064">
        <v>87</v>
      </c>
      <c r="N42" s="826">
        <v>81</v>
      </c>
      <c r="O42" s="761">
        <v>8300</v>
      </c>
      <c r="P42" s="1065">
        <v>8303.15743709581</v>
      </c>
      <c r="Q42" s="1057">
        <f t="shared" si="7"/>
        <v>-0.07266026295534145</v>
      </c>
      <c r="R42" s="1058">
        <f t="shared" si="8"/>
        <v>-0.4344674918710041</v>
      </c>
      <c r="S42" s="1066">
        <f t="shared" si="9"/>
        <v>0.7212817478000492</v>
      </c>
      <c r="T42" s="1058">
        <f t="shared" si="10"/>
        <v>0.6867338911284978</v>
      </c>
      <c r="U42" s="513" t="s">
        <v>91</v>
      </c>
      <c r="V42" s="855">
        <f t="shared" si="11"/>
        <v>2</v>
      </c>
    </row>
    <row r="43" spans="1:22" ht="8.25" customHeight="1">
      <c r="A43" s="502" t="s">
        <v>92</v>
      </c>
      <c r="B43" s="1061">
        <v>3.17</v>
      </c>
      <c r="C43" s="598">
        <v>2.57</v>
      </c>
      <c r="D43" s="598">
        <v>2.02</v>
      </c>
      <c r="E43" s="1062">
        <v>2.3387061355351575</v>
      </c>
      <c r="F43" s="1063">
        <v>2.2724834231025084</v>
      </c>
      <c r="G43" s="598">
        <v>2.2266864030450413</v>
      </c>
      <c r="H43" s="598">
        <v>2.0116375727348297</v>
      </c>
      <c r="I43" s="598">
        <v>2.1109563883675406</v>
      </c>
      <c r="J43" s="857">
        <v>2.2110288465428654</v>
      </c>
      <c r="K43" s="600">
        <v>2.066972067493269</v>
      </c>
      <c r="L43" s="850">
        <f t="shared" si="6"/>
        <v>44</v>
      </c>
      <c r="M43" s="1064">
        <v>1093</v>
      </c>
      <c r="N43" s="826">
        <v>1037</v>
      </c>
      <c r="O43" s="761">
        <v>49434</v>
      </c>
      <c r="P43" s="1065">
        <v>50170.00550266879</v>
      </c>
      <c r="Q43" s="1057">
        <f t="shared" si="7"/>
        <v>-0.14405677904959635</v>
      </c>
      <c r="R43" s="1058">
        <f t="shared" si="8"/>
        <v>-1.103027932506731</v>
      </c>
      <c r="S43" s="1066">
        <f t="shared" si="9"/>
        <v>1.5214517738192352</v>
      </c>
      <c r="T43" s="1058">
        <f t="shared" si="10"/>
        <v>1.4550614755893627</v>
      </c>
      <c r="U43" s="513" t="s">
        <v>92</v>
      </c>
      <c r="V43" s="855">
        <f t="shared" si="11"/>
        <v>4</v>
      </c>
    </row>
    <row r="44" spans="1:22" ht="8.25" customHeight="1">
      <c r="A44" s="502" t="s">
        <v>93</v>
      </c>
      <c r="B44" s="1061">
        <v>2.06</v>
      </c>
      <c r="C44" s="598">
        <v>1.99</v>
      </c>
      <c r="D44" s="598">
        <v>1.83</v>
      </c>
      <c r="E44" s="1062">
        <v>2.051707779886148</v>
      </c>
      <c r="F44" s="1063">
        <v>2.0018730976352144</v>
      </c>
      <c r="G44" s="598">
        <v>2.1178962230850686</v>
      </c>
      <c r="H44" s="598">
        <v>2.380673155857863</v>
      </c>
      <c r="I44" s="598">
        <v>2.2427140255009106</v>
      </c>
      <c r="J44" s="857">
        <v>2.2150768131475527</v>
      </c>
      <c r="K44" s="600">
        <v>2.087891709456852</v>
      </c>
      <c r="L44" s="850">
        <f t="shared" si="6"/>
        <v>46</v>
      </c>
      <c r="M44" s="1064">
        <v>186</v>
      </c>
      <c r="N44" s="826">
        <v>191</v>
      </c>
      <c r="O44" s="761">
        <v>8397</v>
      </c>
      <c r="P44" s="1065">
        <v>9147.984023064448</v>
      </c>
      <c r="Q44" s="1057">
        <f t="shared" si="7"/>
        <v>-0.1271851036907008</v>
      </c>
      <c r="R44" s="1058">
        <f t="shared" si="8"/>
        <v>0.02789170945685182</v>
      </c>
      <c r="S44" s="1066">
        <f t="shared" si="9"/>
        <v>1.5242372580433294</v>
      </c>
      <c r="T44" s="1058">
        <f t="shared" si="10"/>
        <v>1.469788024430077</v>
      </c>
      <c r="U44" s="513" t="s">
        <v>93</v>
      </c>
      <c r="V44" s="855">
        <f t="shared" si="11"/>
        <v>3</v>
      </c>
    </row>
    <row r="45" spans="1:22" ht="8.25" customHeight="1">
      <c r="A45" s="502" t="s">
        <v>94</v>
      </c>
      <c r="B45" s="1061">
        <v>2.71</v>
      </c>
      <c r="C45" s="598">
        <v>2.24</v>
      </c>
      <c r="D45" s="598">
        <v>2.01</v>
      </c>
      <c r="E45" s="1062">
        <v>1.986855717154506</v>
      </c>
      <c r="F45" s="1063">
        <v>1.8497161107168203</v>
      </c>
      <c r="G45" s="598">
        <v>1.7221416113382872</v>
      </c>
      <c r="H45" s="598">
        <v>1.725135205483414</v>
      </c>
      <c r="I45" s="598">
        <v>1.8155420548891366</v>
      </c>
      <c r="J45" s="857">
        <v>1.7934306775496371</v>
      </c>
      <c r="K45" s="600">
        <v>1.8290174127180296</v>
      </c>
      <c r="L45" s="850">
        <f t="shared" si="6"/>
        <v>37</v>
      </c>
      <c r="M45" s="1064">
        <v>1270</v>
      </c>
      <c r="N45" s="826">
        <v>1287</v>
      </c>
      <c r="O45" s="761">
        <v>70814</v>
      </c>
      <c r="P45" s="1065">
        <v>70365.65048811868</v>
      </c>
      <c r="Q45" s="1057">
        <f t="shared" si="7"/>
        <v>0.0355867351683925</v>
      </c>
      <c r="R45" s="1058">
        <f t="shared" si="8"/>
        <v>-0.8809825872819703</v>
      </c>
      <c r="S45" s="1066">
        <f t="shared" si="9"/>
        <v>1.2340943854469193</v>
      </c>
      <c r="T45" s="1058">
        <f t="shared" si="10"/>
        <v>1.287551398145249</v>
      </c>
      <c r="U45" s="513" t="s">
        <v>94</v>
      </c>
      <c r="V45" s="855">
        <f t="shared" si="11"/>
        <v>-2</v>
      </c>
    </row>
    <row r="46" spans="1:22" ht="8.25" customHeight="1">
      <c r="A46" s="502" t="s">
        <v>95</v>
      </c>
      <c r="B46" s="1061">
        <v>2.52</v>
      </c>
      <c r="C46" s="598">
        <v>1.78</v>
      </c>
      <c r="D46" s="598">
        <v>1.54</v>
      </c>
      <c r="E46" s="1062">
        <v>1.7126835829576852</v>
      </c>
      <c r="F46" s="1063">
        <v>1.7223437565038826</v>
      </c>
      <c r="G46" s="598">
        <v>1.6853220888040321</v>
      </c>
      <c r="H46" s="598">
        <v>1.64489879955957</v>
      </c>
      <c r="I46" s="598">
        <v>1.5510285358082838</v>
      </c>
      <c r="J46" s="857">
        <v>1.489985967597908</v>
      </c>
      <c r="K46" s="600">
        <v>1.4682613424992976</v>
      </c>
      <c r="L46" s="850">
        <f t="shared" si="6"/>
        <v>26</v>
      </c>
      <c r="M46" s="1064">
        <v>3504</v>
      </c>
      <c r="N46" s="826">
        <v>3475</v>
      </c>
      <c r="O46" s="761">
        <v>235170</v>
      </c>
      <c r="P46" s="1065">
        <v>236674.4869877729</v>
      </c>
      <c r="Q46" s="1057">
        <f t="shared" si="7"/>
        <v>-0.021724625098610284</v>
      </c>
      <c r="R46" s="1058">
        <f t="shared" si="8"/>
        <v>-1.0517386575007024</v>
      </c>
      <c r="S46" s="1066">
        <f t="shared" si="9"/>
        <v>1.0252882032327013</v>
      </c>
      <c r="T46" s="1058">
        <f t="shared" si="10"/>
        <v>1.03359428468658</v>
      </c>
      <c r="U46" s="513" t="s">
        <v>95</v>
      </c>
      <c r="V46" s="855">
        <f t="shared" si="11"/>
        <v>2</v>
      </c>
    </row>
    <row r="47" spans="1:22" ht="8.25" customHeight="1">
      <c r="A47" s="502" t="s">
        <v>96</v>
      </c>
      <c r="B47" s="1061">
        <v>2.35</v>
      </c>
      <c r="C47" s="598">
        <v>1.61</v>
      </c>
      <c r="D47" s="598">
        <v>1.52</v>
      </c>
      <c r="E47" s="1062">
        <v>1.6506615922467585</v>
      </c>
      <c r="F47" s="1063">
        <v>1.2450963670475865</v>
      </c>
      <c r="G47" s="598">
        <v>1.3352874124735385</v>
      </c>
      <c r="H47" s="598">
        <v>1.285946148404012</v>
      </c>
      <c r="I47" s="598">
        <v>1.198574667962423</v>
      </c>
      <c r="J47" s="857">
        <v>1.1209158120677318</v>
      </c>
      <c r="K47" s="600">
        <v>1.1211245966692949</v>
      </c>
      <c r="L47" s="850">
        <f t="shared" si="6"/>
        <v>11</v>
      </c>
      <c r="M47" s="1064">
        <v>282</v>
      </c>
      <c r="N47" s="826">
        <v>287</v>
      </c>
      <c r="O47" s="761">
        <v>25158</v>
      </c>
      <c r="P47" s="1065">
        <v>25599.29564052355</v>
      </c>
      <c r="Q47" s="1057">
        <f t="shared" si="7"/>
        <v>0.00020878460156303902</v>
      </c>
      <c r="R47" s="1058">
        <f t="shared" si="8"/>
        <v>-1.2288754033307052</v>
      </c>
      <c r="S47" s="1066">
        <f t="shared" si="9"/>
        <v>0.7713238808435492</v>
      </c>
      <c r="T47" s="1058">
        <f t="shared" si="10"/>
        <v>0.7892246032756152</v>
      </c>
      <c r="U47" s="513" t="s">
        <v>96</v>
      </c>
      <c r="V47" s="855">
        <f t="shared" si="11"/>
        <v>-1</v>
      </c>
    </row>
    <row r="48" spans="1:22" ht="8.25" customHeight="1">
      <c r="A48" s="502" t="s">
        <v>97</v>
      </c>
      <c r="B48" s="1061">
        <v>2.07</v>
      </c>
      <c r="C48" s="598">
        <v>1.58</v>
      </c>
      <c r="D48" s="598">
        <v>1.18</v>
      </c>
      <c r="E48" s="1062">
        <v>1.2432988863785244</v>
      </c>
      <c r="F48" s="1063">
        <v>1.267882568309716</v>
      </c>
      <c r="G48" s="598">
        <v>1.1801162040025823</v>
      </c>
      <c r="H48" s="598">
        <v>1.2267783733152937</v>
      </c>
      <c r="I48" s="598">
        <v>1.172711943912674</v>
      </c>
      <c r="J48" s="857">
        <v>1.1787843708378456</v>
      </c>
      <c r="K48" s="600">
        <v>1.198380626615407</v>
      </c>
      <c r="L48" s="850">
        <f t="shared" si="6"/>
        <v>16</v>
      </c>
      <c r="M48" s="1064">
        <v>947</v>
      </c>
      <c r="N48" s="826">
        <v>963</v>
      </c>
      <c r="O48" s="761">
        <v>80337</v>
      </c>
      <c r="P48" s="1065">
        <v>80358.44193508086</v>
      </c>
      <c r="Q48" s="1057">
        <f t="shared" si="7"/>
        <v>0.0195962557775613</v>
      </c>
      <c r="R48" s="1058">
        <f t="shared" si="8"/>
        <v>-0.8716193733845929</v>
      </c>
      <c r="S48" s="1066">
        <f t="shared" si="9"/>
        <v>0.8111443569657024</v>
      </c>
      <c r="T48" s="1058">
        <f t="shared" si="10"/>
        <v>0.8436096018440256</v>
      </c>
      <c r="U48" s="513" t="s">
        <v>97</v>
      </c>
      <c r="V48" s="855">
        <f t="shared" si="11"/>
        <v>-3</v>
      </c>
    </row>
    <row r="49" spans="1:22" ht="8.25" customHeight="1">
      <c r="A49" s="502" t="s">
        <v>98</v>
      </c>
      <c r="B49" s="1061">
        <v>2.25</v>
      </c>
      <c r="C49" s="598">
        <v>1.4</v>
      </c>
      <c r="D49" s="598">
        <v>1.53</v>
      </c>
      <c r="E49" s="1062">
        <v>1.1598884157979739</v>
      </c>
      <c r="F49" s="1063">
        <v>0.9566392846001871</v>
      </c>
      <c r="G49" s="598">
        <v>0.8060349281802212</v>
      </c>
      <c r="H49" s="598">
        <v>0.8304248405343603</v>
      </c>
      <c r="I49" s="598">
        <v>1.2476129853596436</v>
      </c>
      <c r="J49" s="857">
        <v>0.946454038636069</v>
      </c>
      <c r="K49" s="600">
        <v>1.1085094108001892</v>
      </c>
      <c r="L49" s="850">
        <f t="shared" si="6"/>
        <v>9</v>
      </c>
      <c r="M49" s="1064">
        <v>73</v>
      </c>
      <c r="N49" s="826">
        <v>87</v>
      </c>
      <c r="O49" s="761">
        <v>7713</v>
      </c>
      <c r="P49" s="1065">
        <v>7848.377212891512</v>
      </c>
      <c r="Q49" s="1057">
        <f t="shared" si="7"/>
        <v>0.16205537216412014</v>
      </c>
      <c r="R49" s="1058">
        <f t="shared" si="8"/>
        <v>-1.1414905891998108</v>
      </c>
      <c r="S49" s="1066">
        <f t="shared" si="9"/>
        <v>0.6512733554665132</v>
      </c>
      <c r="T49" s="1058">
        <f t="shared" si="10"/>
        <v>0.7803440425490272</v>
      </c>
      <c r="U49" s="513" t="s">
        <v>98</v>
      </c>
      <c r="V49" s="855">
        <f t="shared" si="11"/>
        <v>-6</v>
      </c>
    </row>
    <row r="50" spans="1:22" ht="8.25" customHeight="1">
      <c r="A50" s="502" t="s">
        <v>99</v>
      </c>
      <c r="B50" s="1061">
        <v>1.87</v>
      </c>
      <c r="C50" s="598">
        <v>1.62</v>
      </c>
      <c r="D50" s="598">
        <v>1.17</v>
      </c>
      <c r="E50" s="1062">
        <v>1.1850740671291957</v>
      </c>
      <c r="F50" s="1063">
        <v>1.2093543277741545</v>
      </c>
      <c r="G50" s="598">
        <v>1.203081641594859</v>
      </c>
      <c r="H50" s="598">
        <v>1.0906116513678088</v>
      </c>
      <c r="I50" s="598">
        <v>1.0112621917266897</v>
      </c>
      <c r="J50" s="857">
        <v>1.166270098781455</v>
      </c>
      <c r="K50" s="600">
        <v>1.1285050499138825</v>
      </c>
      <c r="L50" s="850">
        <f t="shared" si="6"/>
        <v>13</v>
      </c>
      <c r="M50" s="1064">
        <v>647</v>
      </c>
      <c r="N50" s="826">
        <v>630</v>
      </c>
      <c r="O50" s="761">
        <v>55476</v>
      </c>
      <c r="P50" s="1065">
        <v>55826.06830585969</v>
      </c>
      <c r="Q50" s="1057">
        <f t="shared" si="7"/>
        <v>-0.03776504886757248</v>
      </c>
      <c r="R50" s="1058">
        <f t="shared" si="8"/>
        <v>-0.7414949500861177</v>
      </c>
      <c r="S50" s="1066">
        <f t="shared" si="9"/>
        <v>0.8025330439798848</v>
      </c>
      <c r="T50" s="1058">
        <f t="shared" si="10"/>
        <v>0.7944201322125938</v>
      </c>
      <c r="U50" s="513" t="s">
        <v>99</v>
      </c>
      <c r="V50" s="855">
        <f t="shared" si="11"/>
        <v>-1</v>
      </c>
    </row>
    <row r="51" spans="1:22" ht="8.25" customHeight="1">
      <c r="A51" s="502" t="s">
        <v>100</v>
      </c>
      <c r="B51" s="1061">
        <v>2.02</v>
      </c>
      <c r="C51" s="598">
        <v>1.53</v>
      </c>
      <c r="D51" s="598">
        <v>1.29</v>
      </c>
      <c r="E51" s="1062">
        <v>1.3952432507945378</v>
      </c>
      <c r="F51" s="1063">
        <v>1.3323089280413487</v>
      </c>
      <c r="G51" s="598">
        <v>1.3669015762775338</v>
      </c>
      <c r="H51" s="598">
        <v>1.4224607900696136</v>
      </c>
      <c r="I51" s="598">
        <v>1.3112799880792727</v>
      </c>
      <c r="J51" s="857">
        <v>1.3579485812353167</v>
      </c>
      <c r="K51" s="600">
        <v>1.2091059479995403</v>
      </c>
      <c r="L51" s="850">
        <f t="shared" si="6"/>
        <v>17</v>
      </c>
      <c r="M51" s="1064">
        <v>815</v>
      </c>
      <c r="N51" s="826">
        <v>724</v>
      </c>
      <c r="O51" s="761">
        <v>60017</v>
      </c>
      <c r="P51" s="1065">
        <v>59878.95446200181</v>
      </c>
      <c r="Q51" s="1057">
        <f t="shared" si="7"/>
        <v>-0.1488426332357764</v>
      </c>
      <c r="R51" s="1058">
        <f t="shared" si="8"/>
        <v>-0.8108940520004597</v>
      </c>
      <c r="S51" s="1066">
        <f t="shared" si="9"/>
        <v>0.9344307202984887</v>
      </c>
      <c r="T51" s="1058">
        <f t="shared" si="10"/>
        <v>0.8511597773905648</v>
      </c>
      <c r="U51" s="513" t="s">
        <v>100</v>
      </c>
      <c r="V51" s="855">
        <f t="shared" si="11"/>
        <v>3</v>
      </c>
    </row>
    <row r="52" spans="1:22" ht="8.25" customHeight="1">
      <c r="A52" s="502" t="s">
        <v>101</v>
      </c>
      <c r="B52" s="1061">
        <v>3.13</v>
      </c>
      <c r="C52" s="598">
        <v>2.64</v>
      </c>
      <c r="D52" s="598">
        <v>1.99</v>
      </c>
      <c r="E52" s="1062">
        <v>2.130755638706995</v>
      </c>
      <c r="F52" s="1063">
        <v>1.9072740184640358</v>
      </c>
      <c r="G52" s="598">
        <v>2.1944513871532116</v>
      </c>
      <c r="H52" s="598">
        <v>1.961955980480032</v>
      </c>
      <c r="I52" s="598">
        <v>2.024431090532952</v>
      </c>
      <c r="J52" s="857">
        <v>1.8223456609657458</v>
      </c>
      <c r="K52" s="600">
        <v>1.9791394492678263</v>
      </c>
      <c r="L52" s="850">
        <f t="shared" si="6"/>
        <v>39</v>
      </c>
      <c r="M52" s="1064">
        <v>374</v>
      </c>
      <c r="N52" s="826">
        <v>410</v>
      </c>
      <c r="O52" s="761">
        <v>20523</v>
      </c>
      <c r="P52" s="1065">
        <v>20716.074360079965</v>
      </c>
      <c r="Q52" s="1057">
        <f t="shared" si="7"/>
        <v>0.15679378830208046</v>
      </c>
      <c r="R52" s="1058">
        <f t="shared" si="8"/>
        <v>-1.1508605507321736</v>
      </c>
      <c r="S52" s="1066">
        <f t="shared" si="9"/>
        <v>1.253991345578027</v>
      </c>
      <c r="T52" s="1058">
        <f t="shared" si="10"/>
        <v>1.3932310033300146</v>
      </c>
      <c r="U52" s="513" t="s">
        <v>101</v>
      </c>
      <c r="V52" s="855">
        <f t="shared" si="11"/>
        <v>-3</v>
      </c>
    </row>
    <row r="53" spans="1:22" ht="8.25" customHeight="1" thickBot="1">
      <c r="A53" s="1067" t="s">
        <v>102</v>
      </c>
      <c r="B53" s="1068">
        <v>2.75</v>
      </c>
      <c r="C53" s="607">
        <v>1.8</v>
      </c>
      <c r="D53" s="607">
        <v>1.96</v>
      </c>
      <c r="E53" s="1069">
        <v>1.8788627935723117</v>
      </c>
      <c r="F53" s="1070">
        <v>2.1565217391304348</v>
      </c>
      <c r="G53" s="607">
        <v>1.9540357499722438</v>
      </c>
      <c r="H53" s="607">
        <v>1.7913364455542287</v>
      </c>
      <c r="I53" s="607">
        <v>1.770867076989526</v>
      </c>
      <c r="J53" s="861">
        <v>1.8767939942592184</v>
      </c>
      <c r="K53" s="610">
        <v>2.074979876172002</v>
      </c>
      <c r="L53" s="850">
        <f t="shared" si="6"/>
        <v>45</v>
      </c>
      <c r="M53" s="1071">
        <v>170</v>
      </c>
      <c r="N53" s="826">
        <v>195</v>
      </c>
      <c r="O53" s="1072">
        <v>9058</v>
      </c>
      <c r="P53" s="1073">
        <v>9397.681502325848</v>
      </c>
      <c r="Q53" s="1074">
        <f t="shared" si="7"/>
        <v>0.19818588191278352</v>
      </c>
      <c r="R53" s="1075">
        <f t="shared" si="8"/>
        <v>-0.675020123827998</v>
      </c>
      <c r="S53" s="1076">
        <f t="shared" si="9"/>
        <v>1.2914582983047556</v>
      </c>
      <c r="T53" s="1077">
        <f t="shared" si="10"/>
        <v>1.4606986363887562</v>
      </c>
      <c r="U53" s="1078" t="s">
        <v>102</v>
      </c>
      <c r="V53" s="855">
        <f t="shared" si="11"/>
        <v>-6</v>
      </c>
    </row>
    <row r="54" spans="1:21" s="307" customFormat="1" ht="8.25" customHeight="1">
      <c r="A54" s="1079" t="s">
        <v>52</v>
      </c>
      <c r="B54" s="1080" t="s">
        <v>140</v>
      </c>
      <c r="C54" s="829" t="s">
        <v>140</v>
      </c>
      <c r="D54" s="829" t="s">
        <v>140</v>
      </c>
      <c r="E54" s="1081" t="s">
        <v>140</v>
      </c>
      <c r="F54" s="1082"/>
      <c r="G54" s="829"/>
      <c r="H54" s="1083"/>
      <c r="I54" s="475"/>
      <c r="J54" s="1084"/>
      <c r="K54" s="1085"/>
      <c r="L54" s="1086"/>
      <c r="M54" s="1084">
        <v>43395</v>
      </c>
      <c r="N54" s="1087">
        <v>42605</v>
      </c>
      <c r="O54" s="830">
        <v>2986094</v>
      </c>
      <c r="P54" s="1088">
        <v>2999212.9619181063</v>
      </c>
      <c r="Q54" s="1089"/>
      <c r="R54" s="1090"/>
      <c r="S54" s="1091"/>
      <c r="T54" s="1092"/>
      <c r="U54" s="1093"/>
    </row>
    <row r="55" spans="1:21" s="307" customFormat="1" ht="8.25" customHeight="1">
      <c r="A55" s="1094" t="s">
        <v>155</v>
      </c>
      <c r="B55" s="1095">
        <v>2.31</v>
      </c>
      <c r="C55" s="823">
        <v>1.85</v>
      </c>
      <c r="D55" s="823">
        <v>1.54</v>
      </c>
      <c r="E55" s="1096"/>
      <c r="F55" s="1097"/>
      <c r="G55" s="1097"/>
      <c r="H55" s="1098"/>
      <c r="I55" s="1098"/>
      <c r="J55" s="1099"/>
      <c r="K55" s="1100"/>
      <c r="L55" s="1101"/>
      <c r="M55" s="1102"/>
      <c r="N55" s="559"/>
      <c r="O55" s="1103"/>
      <c r="P55" s="559"/>
      <c r="Q55" s="1104"/>
      <c r="R55" s="849"/>
      <c r="S55" s="1105"/>
      <c r="T55" s="1058"/>
      <c r="U55" s="1106"/>
    </row>
    <row r="56" spans="1:21" s="307" customFormat="1" ht="8.25" customHeight="1" thickBot="1">
      <c r="A56" s="1107" t="s">
        <v>152</v>
      </c>
      <c r="B56" s="1108">
        <v>2.58</v>
      </c>
      <c r="C56" s="615"/>
      <c r="D56" s="615">
        <v>1.73</v>
      </c>
      <c r="E56" s="1109">
        <v>1.520872586145262</v>
      </c>
      <c r="F56" s="1109">
        <v>1.514</v>
      </c>
      <c r="G56" s="1109">
        <v>1.4995</v>
      </c>
      <c r="H56" s="1109">
        <v>1.47488</v>
      </c>
      <c r="I56" s="1109">
        <v>1.439550407922749</v>
      </c>
      <c r="J56" s="1110">
        <v>1.453236234358329</v>
      </c>
      <c r="K56" s="1111">
        <v>1.4205393395190098</v>
      </c>
      <c r="L56" s="1112"/>
      <c r="M56" s="264"/>
      <c r="N56" s="560"/>
      <c r="O56" s="1113"/>
      <c r="P56" s="560"/>
      <c r="Q56" s="1114">
        <f>K56-J56</f>
        <v>-0.032696894839319146</v>
      </c>
      <c r="R56" s="1115">
        <f>K56-B56</f>
        <v>-1.1594606604809903</v>
      </c>
      <c r="S56" s="1116">
        <f>J56/J$56</f>
        <v>1</v>
      </c>
      <c r="T56" s="1075">
        <f>K56/K$56</f>
        <v>1</v>
      </c>
      <c r="U56" s="1117"/>
    </row>
    <row r="57" spans="1:2" ht="8.25" customHeight="1">
      <c r="A57" s="323" t="s">
        <v>333</v>
      </c>
      <c r="B57" s="854"/>
    </row>
    <row r="58" spans="1:2" ht="8.25" customHeight="1">
      <c r="A58" s="313"/>
      <c r="B58" s="854"/>
    </row>
    <row r="59" spans="1:2" ht="8.25" customHeight="1">
      <c r="A59" s="313"/>
      <c r="B59" s="854"/>
    </row>
    <row r="60" spans="1:2" ht="8.25" customHeight="1">
      <c r="A60" s="313"/>
      <c r="B60" s="854"/>
    </row>
    <row r="61" spans="1:2" ht="8.25" customHeight="1">
      <c r="A61" s="313"/>
      <c r="B61" s="854"/>
    </row>
    <row r="62" spans="1:2" ht="8.25" customHeight="1">
      <c r="A62" s="313"/>
      <c r="B62" s="854"/>
    </row>
    <row r="63" spans="1:2" ht="8.25" customHeight="1">
      <c r="A63" s="313"/>
      <c r="B63" s="854"/>
    </row>
    <row r="64" spans="1:2" ht="8.25" customHeight="1">
      <c r="A64" s="313"/>
      <c r="B64" s="854"/>
    </row>
    <row r="65" spans="1:2" ht="8.25" customHeight="1">
      <c r="A65" s="313"/>
      <c r="B65" s="854"/>
    </row>
    <row r="66" spans="1:2" ht="8.25" customHeight="1">
      <c r="A66" s="313"/>
      <c r="B66" s="854"/>
    </row>
    <row r="67" spans="1:2" ht="8.25" customHeight="1">
      <c r="A67" s="313"/>
      <c r="B67" s="854"/>
    </row>
    <row r="68" spans="1:2" ht="8.25" customHeight="1">
      <c r="A68" s="313"/>
      <c r="B68" s="854"/>
    </row>
    <row r="69" spans="1:2" ht="8.25" customHeight="1">
      <c r="A69" s="313"/>
      <c r="B69" s="854"/>
    </row>
    <row r="70" spans="1:2" ht="8.25" customHeight="1">
      <c r="A70" s="313"/>
      <c r="B70" s="854"/>
    </row>
    <row r="71" spans="1:2" ht="8.25" customHeight="1">
      <c r="A71" s="313"/>
      <c r="B71" s="854"/>
    </row>
    <row r="72" spans="1:2" ht="8.25" customHeight="1">
      <c r="A72" s="313"/>
      <c r="B72" s="854"/>
    </row>
    <row r="73" spans="1:2" ht="8.25" customHeight="1">
      <c r="A73" s="313"/>
      <c r="B73" s="854"/>
    </row>
    <row r="74" spans="1:2" ht="8.25" customHeight="1">
      <c r="A74" s="313"/>
      <c r="B74" s="854"/>
    </row>
    <row r="75" spans="1:2" ht="8.25" customHeight="1">
      <c r="A75" s="313"/>
      <c r="B75" s="854"/>
    </row>
    <row r="76" spans="1:2" ht="8.25" customHeight="1">
      <c r="A76" s="313"/>
      <c r="B76" s="854"/>
    </row>
    <row r="77" spans="1:2" ht="8.25" customHeight="1">
      <c r="A77" s="313"/>
      <c r="B77" s="854"/>
    </row>
    <row r="78" spans="1:2" ht="8.25" customHeight="1">
      <c r="A78" s="313"/>
      <c r="B78" s="854"/>
    </row>
    <row r="79" spans="1:2" ht="8.25" customHeight="1">
      <c r="A79" s="313"/>
      <c r="B79" s="854"/>
    </row>
    <row r="80" spans="1:2" ht="8.25" customHeight="1">
      <c r="A80" s="313"/>
      <c r="B80" s="854"/>
    </row>
    <row r="81" spans="1:2" ht="8.25" customHeight="1">
      <c r="A81" s="313"/>
      <c r="B81" s="854"/>
    </row>
    <row r="82" spans="1:2" ht="8.25" customHeight="1">
      <c r="A82" s="313"/>
      <c r="B82" s="854"/>
    </row>
    <row r="83" spans="1:2" ht="8.25" customHeight="1">
      <c r="A83" s="313"/>
      <c r="B83" s="854"/>
    </row>
    <row r="84" spans="1:2" ht="8.25" customHeight="1">
      <c r="A84" s="313"/>
      <c r="B84" s="854"/>
    </row>
    <row r="85" spans="1:2" ht="8.25" customHeight="1">
      <c r="A85" s="313"/>
      <c r="B85" s="854"/>
    </row>
    <row r="86" spans="1:2" ht="8.25" customHeight="1">
      <c r="A86" s="313"/>
      <c r="B86" s="854"/>
    </row>
    <row r="87" spans="1:2" ht="8.25" customHeight="1">
      <c r="A87" s="313"/>
      <c r="B87" s="854"/>
    </row>
    <row r="88" spans="1:2" ht="8.25" customHeight="1">
      <c r="A88" s="313"/>
      <c r="B88" s="854"/>
    </row>
    <row r="89" spans="1:2" ht="8.25" customHeight="1">
      <c r="A89" s="313"/>
      <c r="B89" s="854"/>
    </row>
    <row r="90" spans="1:2" ht="8.25" customHeight="1">
      <c r="A90" s="313"/>
      <c r="B90" s="854"/>
    </row>
    <row r="91" spans="1:2" ht="8.25" customHeight="1">
      <c r="A91" s="313"/>
      <c r="B91" s="854"/>
    </row>
    <row r="92" spans="1:2" ht="8.25" customHeight="1">
      <c r="A92" s="313"/>
      <c r="B92" s="854"/>
    </row>
    <row r="93" spans="1:2" ht="8.25" customHeight="1">
      <c r="A93" s="313"/>
      <c r="B93" s="854"/>
    </row>
    <row r="94" spans="1:2" ht="8.25" customHeight="1">
      <c r="A94" s="313"/>
      <c r="B94" s="854"/>
    </row>
    <row r="95" spans="1:2" ht="8.25" customHeight="1">
      <c r="A95" s="313"/>
      <c r="B95" s="854"/>
    </row>
    <row r="96" spans="1:2" ht="8.25" customHeight="1">
      <c r="A96" s="313"/>
      <c r="B96" s="854"/>
    </row>
    <row r="97" spans="1:2" ht="8.25" customHeight="1">
      <c r="A97" s="313"/>
      <c r="B97" s="854"/>
    </row>
    <row r="98" spans="1:2" ht="8.25" customHeight="1">
      <c r="A98" s="313"/>
      <c r="B98" s="854"/>
    </row>
    <row r="99" spans="1:2" ht="8.25" customHeight="1">
      <c r="A99" s="313"/>
      <c r="B99" s="854"/>
    </row>
    <row r="100" spans="1:2" ht="8.25" customHeight="1">
      <c r="A100" s="313"/>
      <c r="B100" s="854"/>
    </row>
    <row r="101" spans="1:2" ht="8.25" customHeight="1">
      <c r="A101" s="313"/>
      <c r="B101" s="854"/>
    </row>
    <row r="102" spans="1:2" ht="8.25" customHeight="1">
      <c r="A102" s="313"/>
      <c r="B102" s="854"/>
    </row>
    <row r="103" spans="1:2" ht="8.25" customHeight="1">
      <c r="A103" s="313"/>
      <c r="B103" s="854"/>
    </row>
    <row r="104" spans="1:2" ht="8.25" customHeight="1">
      <c r="A104" s="313"/>
      <c r="B104" s="854"/>
    </row>
  </sheetData>
  <mergeCells count="3">
    <mergeCell ref="A1:U1"/>
    <mergeCell ref="M2:N2"/>
    <mergeCell ref="O2:P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selection activeCell="K53" sqref="K4:K53"/>
    </sheetView>
  </sheetViews>
  <sheetFormatPr defaultColWidth="9.140625" defaultRowHeight="8.25" customHeight="1"/>
  <cols>
    <col min="1" max="1" width="7.7109375" style="1287" customWidth="1"/>
    <col min="2" max="2" width="4.7109375" style="1287" customWidth="1"/>
    <col min="3" max="3" width="4.8515625" style="1287" customWidth="1"/>
    <col min="4" max="4" width="4.28125" style="1287" customWidth="1"/>
    <col min="5" max="6" width="4.57421875" style="1287" customWidth="1"/>
    <col min="7" max="7" width="4.421875" style="1287" bestFit="1" customWidth="1"/>
    <col min="8" max="8" width="4.7109375" style="1287" bestFit="1" customWidth="1"/>
    <col min="9" max="10" width="5.140625" style="1287" bestFit="1" customWidth="1"/>
    <col min="11" max="11" width="5.140625" style="1287" customWidth="1"/>
    <col min="12" max="12" width="5.140625" style="1400" bestFit="1" customWidth="1"/>
    <col min="13" max="13" width="5.00390625" style="1287" bestFit="1" customWidth="1"/>
    <col min="14" max="14" width="6.8515625" style="1287" customWidth="1"/>
    <col min="15" max="15" width="7.140625" style="1400" customWidth="1"/>
    <col min="16" max="16" width="7.28125" style="1287" customWidth="1"/>
    <col min="17" max="17" width="6.7109375" style="1400" customWidth="1"/>
    <col min="18" max="18" width="6.57421875" style="1287" customWidth="1"/>
    <col min="19" max="20" width="6.8515625" style="1287" customWidth="1"/>
    <col min="21" max="21" width="5.8515625" style="1287" customWidth="1"/>
    <col min="22" max="22" width="3.8515625" style="1287" bestFit="1" customWidth="1"/>
    <col min="23" max="16384" width="9.140625" style="1287" customWidth="1"/>
  </cols>
  <sheetData>
    <row r="1" spans="1:22" ht="8.25" customHeight="1" thickBot="1">
      <c r="A1" s="1712" t="s">
        <v>306</v>
      </c>
      <c r="B1" s="1712"/>
      <c r="C1" s="1712"/>
      <c r="D1" s="1712"/>
      <c r="E1" s="1712"/>
      <c r="F1" s="1712"/>
      <c r="G1" s="1712"/>
      <c r="H1" s="1712"/>
      <c r="I1" s="1712"/>
      <c r="J1" s="1712"/>
      <c r="K1" s="1712"/>
      <c r="L1" s="1712"/>
      <c r="M1" s="1712"/>
      <c r="N1" s="1712"/>
      <c r="O1" s="1712"/>
      <c r="P1" s="1712"/>
      <c r="Q1" s="1712"/>
      <c r="R1" s="1712"/>
      <c r="S1" s="1712"/>
      <c r="T1" s="1712"/>
      <c r="U1" s="1712"/>
      <c r="V1" s="1712"/>
    </row>
    <row r="2" spans="1:22" ht="8.25" customHeight="1">
      <c r="A2" s="1288"/>
      <c r="B2" s="1713" t="s">
        <v>307</v>
      </c>
      <c r="C2" s="1714"/>
      <c r="D2" s="1714"/>
      <c r="E2" s="1714"/>
      <c r="F2" s="1714"/>
      <c r="G2" s="1714"/>
      <c r="H2" s="1714"/>
      <c r="I2" s="1714"/>
      <c r="J2" s="1714"/>
      <c r="K2" s="1714"/>
      <c r="L2" s="1714"/>
      <c r="M2" s="1715"/>
      <c r="N2" s="1289" t="s">
        <v>212</v>
      </c>
      <c r="O2" s="1290"/>
      <c r="P2" s="1291" t="s">
        <v>213</v>
      </c>
      <c r="Q2" s="1292"/>
      <c r="R2" s="1293" t="s">
        <v>308</v>
      </c>
      <c r="S2" s="1294"/>
      <c r="T2" s="1295" t="s">
        <v>149</v>
      </c>
      <c r="U2" s="1296"/>
      <c r="V2" s="1297"/>
    </row>
    <row r="3" spans="1:22" ht="8.25" customHeight="1" thickBot="1">
      <c r="A3" s="1298" t="s">
        <v>143</v>
      </c>
      <c r="B3" s="1299">
        <v>1984</v>
      </c>
      <c r="C3" s="1300">
        <v>1990</v>
      </c>
      <c r="D3" s="1300">
        <v>1995</v>
      </c>
      <c r="E3" s="1300">
        <v>1998</v>
      </c>
      <c r="F3" s="1300">
        <v>2000</v>
      </c>
      <c r="G3" s="1301">
        <v>2001</v>
      </c>
      <c r="H3" s="1302">
        <v>2002</v>
      </c>
      <c r="I3" s="1302">
        <v>2003</v>
      </c>
      <c r="J3" s="1302">
        <v>2004</v>
      </c>
      <c r="K3" s="1303">
        <v>2005</v>
      </c>
      <c r="L3" s="1304">
        <v>2006</v>
      </c>
      <c r="M3" s="1305" t="s">
        <v>145</v>
      </c>
      <c r="N3" s="1306">
        <v>2005</v>
      </c>
      <c r="O3" s="1307">
        <v>2006</v>
      </c>
      <c r="P3" s="1308">
        <v>2005</v>
      </c>
      <c r="Q3" s="1309">
        <v>2006</v>
      </c>
      <c r="R3" s="1310" t="s">
        <v>229</v>
      </c>
      <c r="S3" s="1311" t="s">
        <v>230</v>
      </c>
      <c r="T3" s="1312" t="s">
        <v>157</v>
      </c>
      <c r="U3" s="1313" t="s">
        <v>231</v>
      </c>
      <c r="V3" s="1314" t="s">
        <v>144</v>
      </c>
    </row>
    <row r="4" spans="1:23" ht="8.25" customHeight="1">
      <c r="A4" s="1315" t="s">
        <v>53</v>
      </c>
      <c r="B4" s="1316">
        <v>19.880239520958085</v>
      </c>
      <c r="C4" s="1317">
        <v>12.295081967213115</v>
      </c>
      <c r="D4" s="1317">
        <v>22.381477398015434</v>
      </c>
      <c r="E4" s="1318">
        <v>23.004201680672267</v>
      </c>
      <c r="F4" s="1317">
        <v>21.544715447154474</v>
      </c>
      <c r="G4" s="1317">
        <v>23.523523523523522</v>
      </c>
      <c r="H4" s="1319">
        <v>22.628458498023715</v>
      </c>
      <c r="I4" s="1320">
        <v>21.91780821917808</v>
      </c>
      <c r="J4" s="1675">
        <v>22.233104799216456</v>
      </c>
      <c r="K4" s="1676">
        <v>22.8377065111759</v>
      </c>
      <c r="L4" s="1677">
        <v>22.34359483614697</v>
      </c>
      <c r="M4" s="1321">
        <f aca="true" t="shared" si="0" ref="M4:M35">RANK(L4,L$4:L$53,1)</f>
        <v>21</v>
      </c>
      <c r="N4" s="1322">
        <v>1029</v>
      </c>
      <c r="O4" s="1323">
        <v>1007</v>
      </c>
      <c r="P4" s="1324">
        <v>235</v>
      </c>
      <c r="Q4" s="1325">
        <v>225</v>
      </c>
      <c r="R4" s="1316">
        <f aca="true" t="shared" si="1" ref="R4:R35">L4-K4</f>
        <v>-0.49411167502892894</v>
      </c>
      <c r="S4" s="1326">
        <f aca="true" t="shared" si="2" ref="S4:S35">L4-$B4</f>
        <v>2.4633553151888847</v>
      </c>
      <c r="T4" s="1327">
        <f aca="true" t="shared" si="3" ref="T4:T35">K4/K$55</f>
        <v>0.9312624689178716</v>
      </c>
      <c r="U4" s="1328">
        <f aca="true" t="shared" si="4" ref="U4:U35">L4/L$55</f>
        <v>0.9258095050713647</v>
      </c>
      <c r="V4" s="1329" t="s">
        <v>53</v>
      </c>
      <c r="W4" s="1349">
        <f aca="true" t="shared" si="5" ref="W4:W35">RANK(K4,K$4:K$53,1)-M4</f>
        <v>1</v>
      </c>
    </row>
    <row r="5" spans="1:23" ht="8.25" customHeight="1">
      <c r="A5" s="1330" t="s">
        <v>54</v>
      </c>
      <c r="B5" s="1331">
        <v>54.928124798556055</v>
      </c>
      <c r="C5" s="1332">
        <v>41.96985446985447</v>
      </c>
      <c r="D5" s="1332">
        <v>30.962397255841047</v>
      </c>
      <c r="E5" s="1333">
        <v>30.34305867265149</v>
      </c>
      <c r="F5" s="1332">
        <v>29.738918468150622</v>
      </c>
      <c r="G5" s="1332">
        <v>29.372326160526146</v>
      </c>
      <c r="H5" s="1332">
        <v>29.343579891130325</v>
      </c>
      <c r="I5" s="1350">
        <v>27.152360240501473</v>
      </c>
      <c r="J5" s="1350">
        <v>26.129402756508423</v>
      </c>
      <c r="K5" s="1351">
        <v>24.942718940936864</v>
      </c>
      <c r="L5" s="1338">
        <v>24.92862128037561</v>
      </c>
      <c r="M5" s="1321">
        <f t="shared" si="0"/>
        <v>28</v>
      </c>
      <c r="N5" s="1339">
        <v>15712</v>
      </c>
      <c r="O5" s="1340">
        <v>15761</v>
      </c>
      <c r="P5" s="1341">
        <v>3919</v>
      </c>
      <c r="Q5" s="1342">
        <v>3929</v>
      </c>
      <c r="R5" s="1331">
        <f t="shared" si="1"/>
        <v>-0.014097660561255054</v>
      </c>
      <c r="S5" s="1343">
        <f t="shared" si="2"/>
        <v>-29.999503518180447</v>
      </c>
      <c r="T5" s="1344">
        <f t="shared" si="3"/>
        <v>1.0170994189409703</v>
      </c>
      <c r="U5" s="1345">
        <f t="shared" si="4"/>
        <v>1.0329203827290625</v>
      </c>
      <c r="V5" s="1346" t="s">
        <v>54</v>
      </c>
      <c r="W5" s="1287">
        <f t="shared" si="5"/>
        <v>0</v>
      </c>
    </row>
    <row r="6" spans="1:23" ht="8.25" customHeight="1">
      <c r="A6" s="1330" t="s">
        <v>55</v>
      </c>
      <c r="B6" s="1331">
        <v>60.63058035714286</v>
      </c>
      <c r="C6" s="1332">
        <v>37.488226059654636</v>
      </c>
      <c r="D6" s="1332">
        <v>28.063686072692185</v>
      </c>
      <c r="E6" s="1333">
        <v>28.064620880012992</v>
      </c>
      <c r="F6" s="1332">
        <v>27.27495507270054</v>
      </c>
      <c r="G6" s="1332">
        <v>26.50445006940475</v>
      </c>
      <c r="H6" s="1334">
        <v>26.213750407298793</v>
      </c>
      <c r="I6" s="1336">
        <v>24.42134329570373</v>
      </c>
      <c r="J6" s="1336">
        <v>22.906204438684593</v>
      </c>
      <c r="K6" s="1337">
        <v>22.242899910996037</v>
      </c>
      <c r="L6" s="1338">
        <v>21.579541787673442</v>
      </c>
      <c r="M6" s="1321">
        <f t="shared" si="0"/>
        <v>19</v>
      </c>
      <c r="N6" s="1339">
        <v>12359</v>
      </c>
      <c r="O6" s="1340">
        <v>12396</v>
      </c>
      <c r="P6" s="1341">
        <v>2749</v>
      </c>
      <c r="Q6" s="1342">
        <v>2675</v>
      </c>
      <c r="R6" s="1331">
        <f t="shared" si="1"/>
        <v>-0.6633581233225954</v>
      </c>
      <c r="S6" s="1343">
        <f t="shared" si="2"/>
        <v>-39.05103856946942</v>
      </c>
      <c r="T6" s="1344">
        <f t="shared" si="3"/>
        <v>0.9070077976906591</v>
      </c>
      <c r="U6" s="1345">
        <f t="shared" si="4"/>
        <v>0.8941508762856699</v>
      </c>
      <c r="V6" s="1346" t="s">
        <v>55</v>
      </c>
      <c r="W6" s="1287">
        <f t="shared" si="5"/>
        <v>1</v>
      </c>
    </row>
    <row r="7" spans="1:23" ht="8.25" customHeight="1">
      <c r="A7" s="1330" t="s">
        <v>56</v>
      </c>
      <c r="B7" s="1331">
        <v>7.490272373540856</v>
      </c>
      <c r="C7" s="1332">
        <v>6.904995102840353</v>
      </c>
      <c r="D7" s="1332">
        <v>6.713457430576747</v>
      </c>
      <c r="E7" s="1333">
        <v>5.083976395823877</v>
      </c>
      <c r="F7" s="1332">
        <v>5.2567423434405</v>
      </c>
      <c r="G7" s="1332">
        <v>5.030785403213696</v>
      </c>
      <c r="H7" s="1334">
        <v>5.037895675434686</v>
      </c>
      <c r="I7" s="1335">
        <v>5.111727763984226</v>
      </c>
      <c r="J7" s="1336">
        <v>5.216635270250689</v>
      </c>
      <c r="K7" s="1337">
        <v>5.498281786941581</v>
      </c>
      <c r="L7" s="1338">
        <v>5.539112050739957</v>
      </c>
      <c r="M7" s="1321">
        <f t="shared" si="0"/>
        <v>2</v>
      </c>
      <c r="N7" s="1339">
        <v>6984</v>
      </c>
      <c r="O7" s="1340">
        <v>7095</v>
      </c>
      <c r="P7" s="1341">
        <v>384</v>
      </c>
      <c r="Q7" s="1342">
        <v>393</v>
      </c>
      <c r="R7" s="1331">
        <f t="shared" si="1"/>
        <v>0.04083026379837662</v>
      </c>
      <c r="S7" s="1343">
        <f t="shared" si="2"/>
        <v>-1.9511603228008987</v>
      </c>
      <c r="T7" s="1344">
        <f t="shared" si="3"/>
        <v>0.22420567797417326</v>
      </c>
      <c r="U7" s="1345">
        <f t="shared" si="4"/>
        <v>0.22951376552595576</v>
      </c>
      <c r="V7" s="1346" t="s">
        <v>56</v>
      </c>
      <c r="W7" s="1287">
        <f t="shared" si="5"/>
        <v>0</v>
      </c>
    </row>
    <row r="8" spans="1:23" ht="8.25" customHeight="1">
      <c r="A8" s="1330" t="s">
        <v>57</v>
      </c>
      <c r="B8" s="1331">
        <v>27.5381850853549</v>
      </c>
      <c r="C8" s="1332">
        <v>19.500760784636263</v>
      </c>
      <c r="D8" s="1332">
        <v>18.122990353697748</v>
      </c>
      <c r="E8" s="1333">
        <v>18.061874431301185</v>
      </c>
      <c r="F8" s="1332">
        <v>18.05116412762288</v>
      </c>
      <c r="G8" s="1332">
        <v>18.271280957848123</v>
      </c>
      <c r="H8" s="1334">
        <v>16.759388038942976</v>
      </c>
      <c r="I8" s="1336">
        <v>17.364025259727033</v>
      </c>
      <c r="J8" s="1336">
        <v>17.26697493307374</v>
      </c>
      <c r="K8" s="1337">
        <v>17.5870032005834</v>
      </c>
      <c r="L8" s="1338">
        <v>17.717887591417835</v>
      </c>
      <c r="M8" s="1321">
        <f t="shared" si="0"/>
        <v>9</v>
      </c>
      <c r="N8" s="1339">
        <v>24683</v>
      </c>
      <c r="O8" s="1340">
        <v>24749</v>
      </c>
      <c r="P8" s="1341">
        <v>4341</v>
      </c>
      <c r="Q8" s="1342">
        <v>4385</v>
      </c>
      <c r="R8" s="1331">
        <f t="shared" si="1"/>
        <v>0.13088439083443504</v>
      </c>
      <c r="S8" s="1343">
        <f t="shared" si="2"/>
        <v>-9.820297493937066</v>
      </c>
      <c r="T8" s="1344">
        <f t="shared" si="3"/>
        <v>0.7171523994069625</v>
      </c>
      <c r="U8" s="1345">
        <f t="shared" si="4"/>
        <v>0.7341427761384028</v>
      </c>
      <c r="V8" s="1346" t="s">
        <v>57</v>
      </c>
      <c r="W8" s="1287">
        <f t="shared" si="5"/>
        <v>1</v>
      </c>
    </row>
    <row r="9" spans="1:23" ht="8.25" customHeight="1">
      <c r="A9" s="1330" t="s">
        <v>58</v>
      </c>
      <c r="B9" s="1331">
        <v>42.28347558416118</v>
      </c>
      <c r="C9" s="1332">
        <v>24.34960912469563</v>
      </c>
      <c r="D9" s="1332">
        <v>18.001722652885444</v>
      </c>
      <c r="E9" s="1333">
        <v>16.450269475747184</v>
      </c>
      <c r="F9" s="1332">
        <v>14.52061419417241</v>
      </c>
      <c r="G9" s="1332">
        <v>13.645060990193734</v>
      </c>
      <c r="H9" s="1334">
        <v>12.96604132035146</v>
      </c>
      <c r="I9" s="1336">
        <v>13.463126843657816</v>
      </c>
      <c r="J9" s="1336">
        <v>12.566059894304168</v>
      </c>
      <c r="K9" s="1337">
        <v>12.958607714016935</v>
      </c>
      <c r="L9" s="1338">
        <v>12.992632440650217</v>
      </c>
      <c r="M9" s="1321">
        <f t="shared" si="0"/>
        <v>4</v>
      </c>
      <c r="N9" s="1339">
        <v>8504</v>
      </c>
      <c r="O9" s="1340">
        <v>8551</v>
      </c>
      <c r="P9" s="1341">
        <v>1102</v>
      </c>
      <c r="Q9" s="1342">
        <v>1111</v>
      </c>
      <c r="R9" s="1331">
        <f t="shared" si="1"/>
        <v>0.03402472663328204</v>
      </c>
      <c r="S9" s="1343">
        <f t="shared" si="2"/>
        <v>-29.290843143510962</v>
      </c>
      <c r="T9" s="1344">
        <f t="shared" si="3"/>
        <v>0.528418429739783</v>
      </c>
      <c r="U9" s="1345">
        <f t="shared" si="4"/>
        <v>0.538351267898609</v>
      </c>
      <c r="V9" s="1346" t="s">
        <v>58</v>
      </c>
      <c r="W9" s="1287">
        <f t="shared" si="5"/>
        <v>0</v>
      </c>
    </row>
    <row r="10" spans="1:23" ht="8.25" customHeight="1">
      <c r="A10" s="1330" t="s">
        <v>59</v>
      </c>
      <c r="B10" s="1331">
        <v>56.1</v>
      </c>
      <c r="C10" s="1332">
        <v>57.6</v>
      </c>
      <c r="D10" s="1332">
        <v>29.3</v>
      </c>
      <c r="E10" s="1333">
        <v>28.5</v>
      </c>
      <c r="F10" s="1332">
        <v>31.04858104858105</v>
      </c>
      <c r="G10" s="1332">
        <v>31.94511314395763</v>
      </c>
      <c r="H10" s="1332">
        <v>32.49819320645628</v>
      </c>
      <c r="I10" s="1350">
        <v>33.4699782975645</v>
      </c>
      <c r="J10" s="1336">
        <v>34.21686746987952</v>
      </c>
      <c r="K10" s="1337">
        <v>34.18453384726572</v>
      </c>
      <c r="L10" s="1338">
        <v>32.79595765158806</v>
      </c>
      <c r="M10" s="1321">
        <f t="shared" si="0"/>
        <v>43</v>
      </c>
      <c r="N10" s="1347">
        <v>4151</v>
      </c>
      <c r="O10" s="1340">
        <v>4156</v>
      </c>
      <c r="P10" s="1348">
        <v>1419</v>
      </c>
      <c r="Q10" s="1342">
        <v>1363</v>
      </c>
      <c r="R10" s="1331">
        <f t="shared" si="1"/>
        <v>-1.3885761956776577</v>
      </c>
      <c r="S10" s="1343">
        <f t="shared" si="2"/>
        <v>-23.30404234841194</v>
      </c>
      <c r="T10" s="1344">
        <f t="shared" si="3"/>
        <v>1.3939566730937936</v>
      </c>
      <c r="U10" s="1345">
        <f t="shared" si="4"/>
        <v>1.3589043994226884</v>
      </c>
      <c r="V10" s="1346" t="s">
        <v>59</v>
      </c>
      <c r="W10" s="1287">
        <f t="shared" si="5"/>
        <v>0</v>
      </c>
    </row>
    <row r="11" spans="1:23" ht="8.25" customHeight="1">
      <c r="A11" s="1330" t="s">
        <v>60</v>
      </c>
      <c r="B11" s="1331">
        <v>16.208393632416787</v>
      </c>
      <c r="C11" s="1332">
        <v>22.6123595505618</v>
      </c>
      <c r="D11" s="1332">
        <v>21.57622739018088</v>
      </c>
      <c r="E11" s="1333">
        <v>19.45137157107232</v>
      </c>
      <c r="F11" s="1332">
        <v>17.675544794188863</v>
      </c>
      <c r="G11" s="1332">
        <v>18.028846153846153</v>
      </c>
      <c r="H11" s="1334">
        <v>17.707150964812712</v>
      </c>
      <c r="I11" s="1336">
        <v>17.469204927211646</v>
      </c>
      <c r="J11" s="1336">
        <v>17.42690058479532</v>
      </c>
      <c r="K11" s="1337">
        <v>16.548463356973993</v>
      </c>
      <c r="L11" s="1338">
        <v>17.832167832167833</v>
      </c>
      <c r="M11" s="1321">
        <f t="shared" si="0"/>
        <v>11</v>
      </c>
      <c r="N11" s="1339">
        <v>846</v>
      </c>
      <c r="O11" s="1340">
        <v>858</v>
      </c>
      <c r="P11" s="1401">
        <v>140</v>
      </c>
      <c r="Q11" s="1402">
        <v>153</v>
      </c>
      <c r="R11" s="1331">
        <f t="shared" si="1"/>
        <v>1.28370447519384</v>
      </c>
      <c r="S11" s="1343">
        <f t="shared" si="2"/>
        <v>1.6237741997510469</v>
      </c>
      <c r="T11" s="1344">
        <f t="shared" si="3"/>
        <v>0.6748034368105658</v>
      </c>
      <c r="U11" s="1345">
        <f t="shared" si="4"/>
        <v>0.7388779914832958</v>
      </c>
      <c r="V11" s="1346" t="s">
        <v>60</v>
      </c>
      <c r="W11" s="1287">
        <f t="shared" si="5"/>
        <v>-4</v>
      </c>
    </row>
    <row r="12" spans="1:23" ht="8.25" customHeight="1">
      <c r="A12" s="1330" t="s">
        <v>61</v>
      </c>
      <c r="B12" s="1331">
        <v>28.965517241379313</v>
      </c>
      <c r="C12" s="1332">
        <v>25.356260687820637</v>
      </c>
      <c r="D12" s="1332">
        <v>25</v>
      </c>
      <c r="E12" s="1333">
        <v>25.987488829311882</v>
      </c>
      <c r="F12" s="1332">
        <v>19.91484076998137</v>
      </c>
      <c r="G12" s="1332">
        <v>19.93172268907563</v>
      </c>
      <c r="H12" s="1334">
        <v>19.255605381165918</v>
      </c>
      <c r="I12" s="1336">
        <v>18.934322417224536</v>
      </c>
      <c r="J12" s="1336">
        <v>18.819287967552953</v>
      </c>
      <c r="K12" s="1337">
        <v>18.326442566960274</v>
      </c>
      <c r="L12" s="1338">
        <v>18.25983748744636</v>
      </c>
      <c r="M12" s="1321">
        <f t="shared" si="0"/>
        <v>12</v>
      </c>
      <c r="N12" s="1339">
        <v>11126</v>
      </c>
      <c r="O12" s="1340">
        <v>10953</v>
      </c>
      <c r="P12" s="1341">
        <v>2039</v>
      </c>
      <c r="Q12" s="1342">
        <v>2000</v>
      </c>
      <c r="R12" s="1331">
        <f t="shared" si="1"/>
        <v>-0.06660507951391281</v>
      </c>
      <c r="S12" s="1343">
        <f t="shared" si="2"/>
        <v>-10.705679753932952</v>
      </c>
      <c r="T12" s="1344">
        <f t="shared" si="3"/>
        <v>0.7473048199055013</v>
      </c>
      <c r="U12" s="1345">
        <f t="shared" si="4"/>
        <v>0.7565985344304366</v>
      </c>
      <c r="V12" s="1346" t="s">
        <v>61</v>
      </c>
      <c r="W12" s="1287">
        <f t="shared" si="5"/>
        <v>-1</v>
      </c>
    </row>
    <row r="13" spans="1:23" ht="8.25" customHeight="1">
      <c r="A13" s="1330" t="s">
        <v>62</v>
      </c>
      <c r="B13" s="1331">
        <v>45.46543583961666</v>
      </c>
      <c r="C13" s="1332">
        <v>29.879961806029193</v>
      </c>
      <c r="D13" s="1332">
        <v>22.651597184623714</v>
      </c>
      <c r="E13" s="1333">
        <v>24.184234328254366</v>
      </c>
      <c r="F13" s="1332">
        <v>23.509334076344384</v>
      </c>
      <c r="G13" s="1332">
        <v>22.923634336677814</v>
      </c>
      <c r="H13" s="1334">
        <v>20.732472968259504</v>
      </c>
      <c r="I13" s="1336">
        <v>20.23535965462015</v>
      </c>
      <c r="J13" s="1336">
        <v>20.55489882483833</v>
      </c>
      <c r="K13" s="1337">
        <v>20.34786253143336</v>
      </c>
      <c r="L13" s="1338">
        <v>19.637545825551637</v>
      </c>
      <c r="M13" s="1321">
        <f t="shared" si="0"/>
        <v>16</v>
      </c>
      <c r="N13" s="1339">
        <v>14316</v>
      </c>
      <c r="O13" s="1340">
        <v>14457</v>
      </c>
      <c r="P13" s="1341">
        <v>2913</v>
      </c>
      <c r="Q13" s="1342">
        <v>2839</v>
      </c>
      <c r="R13" s="1331">
        <f t="shared" si="1"/>
        <v>-0.7103167058817235</v>
      </c>
      <c r="S13" s="1343">
        <f t="shared" si="2"/>
        <v>-25.827890014065023</v>
      </c>
      <c r="T13" s="1344">
        <f t="shared" si="3"/>
        <v>0.8297330858924503</v>
      </c>
      <c r="U13" s="1345">
        <f t="shared" si="4"/>
        <v>0.8136840430062754</v>
      </c>
      <c r="V13" s="1346" t="s">
        <v>62</v>
      </c>
      <c r="W13" s="1287">
        <f t="shared" si="5"/>
        <v>-1</v>
      </c>
    </row>
    <row r="14" spans="1:23" ht="8.25" customHeight="1">
      <c r="A14" s="1330" t="s">
        <v>63</v>
      </c>
      <c r="B14" s="1331">
        <v>27.360308285163775</v>
      </c>
      <c r="C14" s="1332">
        <v>46.900269541778975</v>
      </c>
      <c r="D14" s="1332">
        <v>48.67724867724868</v>
      </c>
      <c r="E14" s="1333">
        <v>48.05996472663139</v>
      </c>
      <c r="F14" s="1332">
        <v>38.2171226831421</v>
      </c>
      <c r="G14" s="1332">
        <v>38.2171226831421</v>
      </c>
      <c r="H14" s="1334">
        <v>38.2171226831421</v>
      </c>
      <c r="I14" s="1336">
        <v>37.06293706293706</v>
      </c>
      <c r="J14" s="1336">
        <v>37.0757180156658</v>
      </c>
      <c r="K14" s="1337">
        <v>36.851211072664356</v>
      </c>
      <c r="L14" s="1338">
        <v>39.705882352941174</v>
      </c>
      <c r="M14" s="1321">
        <f t="shared" si="0"/>
        <v>48</v>
      </c>
      <c r="N14" s="1339">
        <v>1156</v>
      </c>
      <c r="O14" s="1340">
        <v>1156</v>
      </c>
      <c r="P14" s="1341">
        <v>426</v>
      </c>
      <c r="Q14" s="1342">
        <v>459</v>
      </c>
      <c r="R14" s="1331">
        <f t="shared" si="1"/>
        <v>2.8546712802768184</v>
      </c>
      <c r="S14" s="1343">
        <f t="shared" si="2"/>
        <v>12.345574067777399</v>
      </c>
      <c r="T14" s="1344">
        <f t="shared" si="3"/>
        <v>1.5026968574689856</v>
      </c>
      <c r="U14" s="1345">
        <f t="shared" si="4"/>
        <v>1.6452179498944663</v>
      </c>
      <c r="V14" s="1346" t="s">
        <v>63</v>
      </c>
      <c r="W14" s="1287">
        <f t="shared" si="5"/>
        <v>-2</v>
      </c>
    </row>
    <row r="15" spans="1:23" ht="8.25" customHeight="1">
      <c r="A15" s="1330" t="s">
        <v>64</v>
      </c>
      <c r="B15" s="1331">
        <v>54.43091299019608</v>
      </c>
      <c r="C15" s="1332">
        <v>38.75262789067975</v>
      </c>
      <c r="D15" s="1332">
        <v>28.983788058521153</v>
      </c>
      <c r="E15" s="1333">
        <v>28.268748257596876</v>
      </c>
      <c r="F15" s="1332">
        <v>27.300748568912375</v>
      </c>
      <c r="G15" s="1332">
        <v>28.25277321693164</v>
      </c>
      <c r="H15" s="1334">
        <v>27.539828676647186</v>
      </c>
      <c r="I15" s="1336">
        <v>26.433453960595095</v>
      </c>
      <c r="J15" s="1336">
        <v>27.212771946756746</v>
      </c>
      <c r="K15" s="1337">
        <v>27.063082116565663</v>
      </c>
      <c r="L15" s="1338">
        <v>27.012377639349566</v>
      </c>
      <c r="M15" s="1321">
        <f t="shared" si="0"/>
        <v>34</v>
      </c>
      <c r="N15" s="1339">
        <v>24587</v>
      </c>
      <c r="O15" s="1340">
        <v>24722</v>
      </c>
      <c r="P15" s="1341">
        <v>6654</v>
      </c>
      <c r="Q15" s="1342">
        <v>6678</v>
      </c>
      <c r="R15" s="1331">
        <f t="shared" si="1"/>
        <v>-0.05070447721609739</v>
      </c>
      <c r="S15" s="1343">
        <f t="shared" si="2"/>
        <v>-27.41853535084651</v>
      </c>
      <c r="T15" s="1344">
        <f t="shared" si="3"/>
        <v>1.1035623325865378</v>
      </c>
      <c r="U15" s="1345">
        <f t="shared" si="4"/>
        <v>1.1192610748843836</v>
      </c>
      <c r="V15" s="1346" t="s">
        <v>64</v>
      </c>
      <c r="W15" s="1287">
        <f t="shared" si="5"/>
        <v>-1</v>
      </c>
    </row>
    <row r="16" spans="1:23" ht="8.25" customHeight="1">
      <c r="A16" s="1330" t="s">
        <v>65</v>
      </c>
      <c r="B16" s="1331">
        <v>34.31805632247377</v>
      </c>
      <c r="C16" s="1332">
        <v>10.285853896897141</v>
      </c>
      <c r="D16" s="1332">
        <v>18.685215493726133</v>
      </c>
      <c r="E16" s="1333">
        <v>19.352991697681077</v>
      </c>
      <c r="F16" s="1332">
        <v>17.695826186392225</v>
      </c>
      <c r="G16" s="1332">
        <v>17.643694595367457</v>
      </c>
      <c r="H16" s="1334">
        <v>18.02624073017684</v>
      </c>
      <c r="I16" s="1336">
        <v>18.445772843723315</v>
      </c>
      <c r="J16" s="1336">
        <v>18.886679920477135</v>
      </c>
      <c r="K16" s="1337">
        <v>18.91359414579229</v>
      </c>
      <c r="L16" s="1338">
        <v>19.05292479108635</v>
      </c>
      <c r="M16" s="1321">
        <f t="shared" si="0"/>
        <v>14</v>
      </c>
      <c r="N16" s="1339">
        <v>3553</v>
      </c>
      <c r="O16" s="1340">
        <v>3590</v>
      </c>
      <c r="P16" s="1341">
        <v>672</v>
      </c>
      <c r="Q16" s="1342">
        <v>684</v>
      </c>
      <c r="R16" s="1331">
        <f t="shared" si="1"/>
        <v>0.1393306452940628</v>
      </c>
      <c r="S16" s="1343">
        <f t="shared" si="2"/>
        <v>-15.265131531387421</v>
      </c>
      <c r="T16" s="1344">
        <f t="shared" si="3"/>
        <v>0.7712473392064018</v>
      </c>
      <c r="U16" s="1345">
        <f t="shared" si="4"/>
        <v>0.7894602010264254</v>
      </c>
      <c r="V16" s="1346" t="s">
        <v>65</v>
      </c>
      <c r="W16" s="1287">
        <f t="shared" si="5"/>
        <v>-1</v>
      </c>
    </row>
    <row r="17" spans="1:23" ht="8.25" customHeight="1">
      <c r="A17" s="1330" t="s">
        <v>66</v>
      </c>
      <c r="B17" s="1331">
        <v>32.89568201771889</v>
      </c>
      <c r="C17" s="1332">
        <v>30.697915008753778</v>
      </c>
      <c r="D17" s="1332">
        <v>24.652110854141352</v>
      </c>
      <c r="E17" s="1333">
        <v>21.7365876481597</v>
      </c>
      <c r="F17" s="1332">
        <v>19.91147006290285</v>
      </c>
      <c r="G17" s="1332">
        <v>19.1114381996359</v>
      </c>
      <c r="H17" s="1334">
        <v>18.502202643171806</v>
      </c>
      <c r="I17" s="1336">
        <v>18.194423047296258</v>
      </c>
      <c r="J17" s="1336">
        <v>18.027119425344754</v>
      </c>
      <c r="K17" s="1337">
        <v>17.557368884802514</v>
      </c>
      <c r="L17" s="1338">
        <v>17.790333664197906</v>
      </c>
      <c r="M17" s="1321">
        <f t="shared" si="0"/>
        <v>10</v>
      </c>
      <c r="N17" s="1339">
        <v>26103</v>
      </c>
      <c r="O17" s="1340">
        <v>26194</v>
      </c>
      <c r="P17" s="1341">
        <v>4583</v>
      </c>
      <c r="Q17" s="1342">
        <v>4660</v>
      </c>
      <c r="R17" s="1331">
        <f t="shared" si="1"/>
        <v>0.23296477939539173</v>
      </c>
      <c r="S17" s="1343">
        <f t="shared" si="2"/>
        <v>-15.105348353520984</v>
      </c>
      <c r="T17" s="1344">
        <f t="shared" si="3"/>
        <v>0.7159439888310015</v>
      </c>
      <c r="U17" s="1345">
        <f t="shared" si="4"/>
        <v>0.7371445877661529</v>
      </c>
      <c r="V17" s="1346" t="s">
        <v>66</v>
      </c>
      <c r="W17" s="1287">
        <f t="shared" si="5"/>
        <v>-1</v>
      </c>
    </row>
    <row r="18" spans="1:23" ht="8.25" customHeight="1">
      <c r="A18" s="1330" t="s">
        <v>67</v>
      </c>
      <c r="B18" s="1331">
        <v>58.82818685669042</v>
      </c>
      <c r="C18" s="1332">
        <v>25.86641756188697</v>
      </c>
      <c r="D18" s="1332">
        <v>26.676319893071955</v>
      </c>
      <c r="E18" s="1333">
        <v>25.929016466399645</v>
      </c>
      <c r="F18" s="1332">
        <v>24.249752665713974</v>
      </c>
      <c r="G18" s="1332">
        <v>22.901645660190436</v>
      </c>
      <c r="H18" s="1334">
        <v>22.562750590432252</v>
      </c>
      <c r="I18" s="1336">
        <v>21.90157458715093</v>
      </c>
      <c r="J18" s="1336">
        <v>21.908242867274016</v>
      </c>
      <c r="K18" s="1337">
        <v>21.8328987396784</v>
      </c>
      <c r="L18" s="1338">
        <v>21.64670335599439</v>
      </c>
      <c r="M18" s="1321">
        <f t="shared" si="0"/>
        <v>20</v>
      </c>
      <c r="N18" s="1339">
        <v>18408</v>
      </c>
      <c r="O18" s="1340">
        <v>18534</v>
      </c>
      <c r="P18" s="1341">
        <v>4019</v>
      </c>
      <c r="Q18" s="1342">
        <v>4012</v>
      </c>
      <c r="R18" s="1331">
        <f t="shared" si="1"/>
        <v>-0.18619538368400868</v>
      </c>
      <c r="S18" s="1343">
        <f t="shared" si="2"/>
        <v>-37.18148350069603</v>
      </c>
      <c r="T18" s="1344">
        <f t="shared" si="3"/>
        <v>0.8902890127779255</v>
      </c>
      <c r="U18" s="1345">
        <f t="shared" si="4"/>
        <v>0.8969337238436842</v>
      </c>
      <c r="V18" s="1346" t="s">
        <v>67</v>
      </c>
      <c r="W18" s="1287">
        <f t="shared" si="5"/>
        <v>-1</v>
      </c>
    </row>
    <row r="19" spans="1:23" ht="8.25" customHeight="1">
      <c r="A19" s="1330" t="s">
        <v>68</v>
      </c>
      <c r="B19" s="1331">
        <v>56.71967570938572</v>
      </c>
      <c r="C19" s="1332">
        <v>39.76719741503484</v>
      </c>
      <c r="D19" s="1332">
        <v>29.376133338477565</v>
      </c>
      <c r="E19" s="1333">
        <v>26.181343970543114</v>
      </c>
      <c r="F19" s="1332">
        <v>24.681688401882862</v>
      </c>
      <c r="G19" s="1332">
        <v>24.423661624908593</v>
      </c>
      <c r="H19" s="1334">
        <v>23.116893114198838</v>
      </c>
      <c r="I19" s="1336">
        <v>22.749382334774552</v>
      </c>
      <c r="J19" s="1336">
        <v>21.999534811598696</v>
      </c>
      <c r="K19" s="1337">
        <v>21.047740736438612</v>
      </c>
      <c r="L19" s="1338">
        <v>20.732320303135754</v>
      </c>
      <c r="M19" s="1321">
        <f t="shared" si="0"/>
        <v>18</v>
      </c>
      <c r="N19" s="1339">
        <v>25827</v>
      </c>
      <c r="O19" s="1340">
        <v>25863</v>
      </c>
      <c r="P19" s="1341">
        <v>5436</v>
      </c>
      <c r="Q19" s="1342">
        <v>5362</v>
      </c>
      <c r="R19" s="1331">
        <f t="shared" si="1"/>
        <v>-0.31542043330285807</v>
      </c>
      <c r="S19" s="1343">
        <f t="shared" si="2"/>
        <v>-35.98735540624996</v>
      </c>
      <c r="T19" s="1344">
        <f t="shared" si="3"/>
        <v>0.8582723047853829</v>
      </c>
      <c r="U19" s="1345">
        <f t="shared" si="4"/>
        <v>0.859046153476396</v>
      </c>
      <c r="V19" s="1346" t="s">
        <v>68</v>
      </c>
      <c r="W19" s="1287">
        <f t="shared" si="5"/>
        <v>-1</v>
      </c>
    </row>
    <row r="20" spans="1:23" ht="8.25" customHeight="1">
      <c r="A20" s="1330" t="s">
        <v>69</v>
      </c>
      <c r="B20" s="1331">
        <v>41.2768343479654</v>
      </c>
      <c r="C20" s="1332">
        <v>42.614955875522526</v>
      </c>
      <c r="D20" s="1332">
        <v>34.34373378789002</v>
      </c>
      <c r="E20" s="1333">
        <v>33.381988030944385</v>
      </c>
      <c r="F20" s="1332">
        <v>32.067663714244226</v>
      </c>
      <c r="G20" s="1332">
        <v>31.487639149920486</v>
      </c>
      <c r="H20" s="1334">
        <v>31.23610015065643</v>
      </c>
      <c r="I20" s="1336">
        <v>30.248579545454547</v>
      </c>
      <c r="J20" s="1336">
        <v>36.10087843581751</v>
      </c>
      <c r="K20" s="1337">
        <v>31.450302761778172</v>
      </c>
      <c r="L20" s="1338">
        <v>28.59136310223267</v>
      </c>
      <c r="M20" s="1321">
        <f t="shared" si="0"/>
        <v>36</v>
      </c>
      <c r="N20" s="1339">
        <v>13542</v>
      </c>
      <c r="O20" s="1340">
        <v>13616</v>
      </c>
      <c r="P20" s="1401">
        <v>4259</v>
      </c>
      <c r="Q20" s="1402">
        <v>3893</v>
      </c>
      <c r="R20" s="1331">
        <f t="shared" si="1"/>
        <v>-2.858939659545502</v>
      </c>
      <c r="S20" s="1343">
        <f t="shared" si="2"/>
        <v>-12.685471245732728</v>
      </c>
      <c r="T20" s="1344">
        <f t="shared" si="3"/>
        <v>1.2824618174252933</v>
      </c>
      <c r="U20" s="1345">
        <f t="shared" si="4"/>
        <v>1.1846865250246517</v>
      </c>
      <c r="V20" s="1346" t="s">
        <v>69</v>
      </c>
      <c r="W20" s="1287">
        <f t="shared" si="5"/>
        <v>4</v>
      </c>
    </row>
    <row r="21" spans="1:23" ht="8.25" customHeight="1">
      <c r="A21" s="1330" t="s">
        <v>70</v>
      </c>
      <c r="B21" s="1331">
        <v>52.662680267323246</v>
      </c>
      <c r="C21" s="1332">
        <v>43.07016280074917</v>
      </c>
      <c r="D21" s="1332">
        <v>37.35564975880719</v>
      </c>
      <c r="E21" s="1333">
        <v>35.521405049396265</v>
      </c>
      <c r="F21" s="1332">
        <v>33.40472673559823</v>
      </c>
      <c r="G21" s="1332">
        <v>33.39611270152177</v>
      </c>
      <c r="H21" s="1334">
        <v>33.24024454675825</v>
      </c>
      <c r="I21" s="1336">
        <v>32.503970354685016</v>
      </c>
      <c r="J21" s="1336">
        <v>31.606845373315164</v>
      </c>
      <c r="K21" s="1337">
        <v>30.66535164251574</v>
      </c>
      <c r="L21" s="1338">
        <v>29.88235294117647</v>
      </c>
      <c r="M21" s="1321">
        <f t="shared" si="0"/>
        <v>37</v>
      </c>
      <c r="N21" s="1339">
        <v>13181</v>
      </c>
      <c r="O21" s="1340">
        <v>13175</v>
      </c>
      <c r="P21" s="1341">
        <v>4042</v>
      </c>
      <c r="Q21" s="1342">
        <v>3937</v>
      </c>
      <c r="R21" s="1331">
        <f t="shared" si="1"/>
        <v>-0.7829987013392703</v>
      </c>
      <c r="S21" s="1343">
        <f t="shared" si="2"/>
        <v>-22.780327326146775</v>
      </c>
      <c r="T21" s="1344">
        <f t="shared" si="3"/>
        <v>1.250453545625038</v>
      </c>
      <c r="U21" s="1345">
        <f t="shared" si="4"/>
        <v>1.2381788422909465</v>
      </c>
      <c r="V21" s="1346" t="s">
        <v>70</v>
      </c>
      <c r="W21" s="1287">
        <f t="shared" si="5"/>
        <v>1</v>
      </c>
    </row>
    <row r="22" spans="1:23" ht="8.25" customHeight="1">
      <c r="A22" s="1330" t="s">
        <v>71</v>
      </c>
      <c r="B22" s="1331">
        <v>33.33333333333333</v>
      </c>
      <c r="C22" s="1332">
        <v>43.87045499701967</v>
      </c>
      <c r="D22" s="1332">
        <v>40.808603863772156</v>
      </c>
      <c r="E22" s="1333">
        <v>36.91382765531062</v>
      </c>
      <c r="F22" s="1332">
        <v>35.30118070842506</v>
      </c>
      <c r="G22" s="1332">
        <v>35.414165666266506</v>
      </c>
      <c r="H22" s="1334">
        <v>35.6612482440297</v>
      </c>
      <c r="I22" s="1336">
        <v>36.03876438522108</v>
      </c>
      <c r="J22" s="1336">
        <v>36.312056737588655</v>
      </c>
      <c r="K22" s="1337">
        <v>36.380182002022245</v>
      </c>
      <c r="L22" s="1338">
        <v>36.15841584158416</v>
      </c>
      <c r="M22" s="1321">
        <f t="shared" si="0"/>
        <v>45</v>
      </c>
      <c r="N22" s="1339">
        <v>4945</v>
      </c>
      <c r="O22" s="1340">
        <v>5050</v>
      </c>
      <c r="P22" s="1341">
        <v>1799</v>
      </c>
      <c r="Q22" s="1342">
        <v>1826</v>
      </c>
      <c r="R22" s="1331">
        <f t="shared" si="1"/>
        <v>-0.2217661604380865</v>
      </c>
      <c r="S22" s="1343">
        <f t="shared" si="2"/>
        <v>2.82508250825083</v>
      </c>
      <c r="T22" s="1344">
        <f t="shared" si="3"/>
        <v>1.4834895130255494</v>
      </c>
      <c r="U22" s="1345">
        <f t="shared" si="4"/>
        <v>1.4982282537770157</v>
      </c>
      <c r="V22" s="1346" t="s">
        <v>71</v>
      </c>
      <c r="W22" s="1287">
        <f t="shared" si="5"/>
        <v>0</v>
      </c>
    </row>
    <row r="23" spans="1:23" ht="8.25" customHeight="1">
      <c r="A23" s="1330" t="s">
        <v>72</v>
      </c>
      <c r="B23" s="1331">
        <v>36.46218280364622</v>
      </c>
      <c r="C23" s="1332">
        <v>34.18173699486493</v>
      </c>
      <c r="D23" s="1332">
        <v>30.592935239697223</v>
      </c>
      <c r="E23" s="1333">
        <v>28.95013675573322</v>
      </c>
      <c r="F23" s="1332">
        <v>29.07479909334432</v>
      </c>
      <c r="G23" s="1332">
        <v>28.998351195383346</v>
      </c>
      <c r="H23" s="1334">
        <v>28.83159402496419</v>
      </c>
      <c r="I23" s="1336">
        <v>28.81184103811841</v>
      </c>
      <c r="J23" s="1336">
        <v>27.974863166430165</v>
      </c>
      <c r="K23" s="1337">
        <v>26.92926045016077</v>
      </c>
      <c r="L23" s="1338">
        <v>26.890256003175235</v>
      </c>
      <c r="M23" s="1321">
        <f t="shared" si="0"/>
        <v>33</v>
      </c>
      <c r="N23" s="1339">
        <v>4976</v>
      </c>
      <c r="O23" s="1340">
        <v>5039</v>
      </c>
      <c r="P23" s="1341">
        <v>1340</v>
      </c>
      <c r="Q23" s="1342">
        <v>1355</v>
      </c>
      <c r="R23" s="1331">
        <f t="shared" si="1"/>
        <v>-0.03900444698553329</v>
      </c>
      <c r="S23" s="1343">
        <f t="shared" si="2"/>
        <v>-9.571926800470987</v>
      </c>
      <c r="T23" s="1344">
        <f t="shared" si="3"/>
        <v>1.0981054319389207</v>
      </c>
      <c r="U23" s="1345">
        <f t="shared" si="4"/>
        <v>1.1142009503890111</v>
      </c>
      <c r="V23" s="1346" t="s">
        <v>72</v>
      </c>
      <c r="W23" s="1287">
        <f t="shared" si="5"/>
        <v>-1</v>
      </c>
    </row>
    <row r="24" spans="1:23" ht="8.25" customHeight="1">
      <c r="A24" s="1330" t="s">
        <v>73</v>
      </c>
      <c r="B24" s="1331">
        <v>31.01851851851852</v>
      </c>
      <c r="C24" s="1332">
        <v>40.27317880794702</v>
      </c>
      <c r="D24" s="1332">
        <v>34.13226808699512</v>
      </c>
      <c r="E24" s="1333">
        <v>33.097031457687194</v>
      </c>
      <c r="F24" s="1332">
        <v>32.11292456991619</v>
      </c>
      <c r="G24" s="1332">
        <v>31.836195508586524</v>
      </c>
      <c r="H24" s="1334">
        <v>31.96467991169978</v>
      </c>
      <c r="I24" s="1336">
        <v>31.583590648434054</v>
      </c>
      <c r="J24" s="1336">
        <v>30.20372010628875</v>
      </c>
      <c r="K24" s="1337">
        <v>29.86842105263158</v>
      </c>
      <c r="L24" s="1338">
        <v>29.97370727432077</v>
      </c>
      <c r="M24" s="1321">
        <f t="shared" si="0"/>
        <v>38</v>
      </c>
      <c r="N24" s="1339">
        <v>2280</v>
      </c>
      <c r="O24" s="1340">
        <v>2282</v>
      </c>
      <c r="P24" s="1341">
        <v>681</v>
      </c>
      <c r="Q24" s="1342">
        <v>684</v>
      </c>
      <c r="R24" s="1331">
        <f t="shared" si="1"/>
        <v>0.105286221689191</v>
      </c>
      <c r="S24" s="1343">
        <f t="shared" si="2"/>
        <v>-1.0448112441977493</v>
      </c>
      <c r="T24" s="1344">
        <f t="shared" si="3"/>
        <v>1.217956782067431</v>
      </c>
      <c r="U24" s="1345">
        <f t="shared" si="4"/>
        <v>1.241964119932019</v>
      </c>
      <c r="V24" s="1346" t="s">
        <v>73</v>
      </c>
      <c r="W24" s="1287">
        <f t="shared" si="5"/>
        <v>-2</v>
      </c>
    </row>
    <row r="25" spans="1:23" ht="8.25" customHeight="1">
      <c r="A25" s="1330" t="s">
        <v>309</v>
      </c>
      <c r="B25" s="1331">
        <v>33.929429862513224</v>
      </c>
      <c r="C25" s="1332">
        <v>30.64074738133434</v>
      </c>
      <c r="D25" s="1352">
        <v>34.85543183306821</v>
      </c>
      <c r="E25" s="1333">
        <v>32.13257821929255</v>
      </c>
      <c r="F25" s="1332">
        <v>29.438160231840705</v>
      </c>
      <c r="G25" s="1332">
        <v>30.642750373692078</v>
      </c>
      <c r="H25" s="1334">
        <v>28.98240387300996</v>
      </c>
      <c r="I25" s="1336">
        <v>29.087187121987533</v>
      </c>
      <c r="J25" s="1336">
        <v>27.630484988452658</v>
      </c>
      <c r="K25" s="1337">
        <v>27.59542688548774</v>
      </c>
      <c r="L25" s="1338">
        <v>25.893844452635463</v>
      </c>
      <c r="M25" s="1321">
        <f t="shared" si="0"/>
        <v>31</v>
      </c>
      <c r="N25" s="1339">
        <v>10846</v>
      </c>
      <c r="O25" s="1340">
        <v>10852</v>
      </c>
      <c r="P25" s="1401">
        <v>2993</v>
      </c>
      <c r="Q25" s="1402">
        <v>2810</v>
      </c>
      <c r="R25" s="1331">
        <f t="shared" si="1"/>
        <v>-1.7015824328522768</v>
      </c>
      <c r="S25" s="1343">
        <f t="shared" si="2"/>
        <v>-8.035585409877761</v>
      </c>
      <c r="T25" s="1344">
        <f t="shared" si="3"/>
        <v>1.1252699722560153</v>
      </c>
      <c r="U25" s="1345">
        <f t="shared" si="4"/>
        <v>1.0729145194803986</v>
      </c>
      <c r="V25" s="1346" t="s">
        <v>74</v>
      </c>
      <c r="W25" s="1287">
        <f t="shared" si="5"/>
        <v>3</v>
      </c>
    </row>
    <row r="26" spans="1:23" ht="8.25" customHeight="1">
      <c r="A26" s="1330" t="s">
        <v>75</v>
      </c>
      <c r="B26" s="1331">
        <v>32.17883155121648</v>
      </c>
      <c r="C26" s="1332">
        <v>22.73343373493976</v>
      </c>
      <c r="D26" s="1332">
        <v>18.97994631296384</v>
      </c>
      <c r="E26" s="1333">
        <v>16.0075329566855</v>
      </c>
      <c r="F26" s="1332">
        <v>14.608579287785295</v>
      </c>
      <c r="G26" s="1332">
        <v>14.901269911179623</v>
      </c>
      <c r="H26" s="1334">
        <v>14.54292615091854</v>
      </c>
      <c r="I26" s="1336">
        <v>13.819954879557528</v>
      </c>
      <c r="J26" s="1336">
        <v>13.273034781969262</v>
      </c>
      <c r="K26" s="1337">
        <v>13.164445746082881</v>
      </c>
      <c r="L26" s="1338">
        <v>13.00432012887164</v>
      </c>
      <c r="M26" s="1321">
        <f t="shared" si="0"/>
        <v>5</v>
      </c>
      <c r="N26" s="1339">
        <v>13658</v>
      </c>
      <c r="O26" s="1340">
        <v>13657</v>
      </c>
      <c r="P26" s="1341">
        <v>1798</v>
      </c>
      <c r="Q26" s="1342">
        <v>1776</v>
      </c>
      <c r="R26" s="1331">
        <f t="shared" si="1"/>
        <v>-0.16012561721124108</v>
      </c>
      <c r="S26" s="1343">
        <f t="shared" si="2"/>
        <v>-19.174511422344843</v>
      </c>
      <c r="T26" s="1344">
        <f t="shared" si="3"/>
        <v>0.5368119710897047</v>
      </c>
      <c r="U26" s="1345">
        <f t="shared" si="4"/>
        <v>0.5388355486478373</v>
      </c>
      <c r="V26" s="1346" t="s">
        <v>75</v>
      </c>
      <c r="W26" s="1287">
        <f t="shared" si="5"/>
        <v>0</v>
      </c>
    </row>
    <row r="27" spans="1:23" ht="8.25" customHeight="1">
      <c r="A27" s="1330" t="s">
        <v>76</v>
      </c>
      <c r="B27" s="1331">
        <v>67.95498609120796</v>
      </c>
      <c r="C27" s="1332">
        <v>48.683129351727715</v>
      </c>
      <c r="D27" s="1332">
        <v>41.58695652173913</v>
      </c>
      <c r="E27" s="1333">
        <v>37.58730706217125</v>
      </c>
      <c r="F27" s="1332">
        <v>34.465238377508676</v>
      </c>
      <c r="G27" s="1332">
        <v>34.46523837750868</v>
      </c>
      <c r="H27" s="1334">
        <v>34.642917298298805</v>
      </c>
      <c r="I27" s="1336">
        <v>33.705263157894734</v>
      </c>
      <c r="J27" s="1336">
        <v>32.571404605125196</v>
      </c>
      <c r="K27" s="1337">
        <v>31.474219923243783</v>
      </c>
      <c r="L27" s="1338">
        <v>30.503393429653997</v>
      </c>
      <c r="M27" s="1321">
        <f t="shared" si="0"/>
        <v>40</v>
      </c>
      <c r="N27" s="1339">
        <v>23972</v>
      </c>
      <c r="O27" s="1340">
        <v>24017</v>
      </c>
      <c r="P27" s="1341">
        <v>7545</v>
      </c>
      <c r="Q27" s="1342">
        <v>7326</v>
      </c>
      <c r="R27" s="1331">
        <f t="shared" si="1"/>
        <v>-0.9708264935897866</v>
      </c>
      <c r="S27" s="1343">
        <f t="shared" si="2"/>
        <v>-37.45159266155396</v>
      </c>
      <c r="T27" s="1344">
        <f t="shared" si="3"/>
        <v>1.283437097268962</v>
      </c>
      <c r="U27" s="1345">
        <f t="shared" si="4"/>
        <v>1.26391172867217</v>
      </c>
      <c r="V27" s="1346" t="s">
        <v>76</v>
      </c>
      <c r="W27" s="1287">
        <f t="shared" si="5"/>
        <v>1</v>
      </c>
    </row>
    <row r="28" spans="1:23" ht="8.25" customHeight="1">
      <c r="A28" s="1330" t="s">
        <v>77</v>
      </c>
      <c r="B28" s="1331">
        <v>61.71090387374461</v>
      </c>
      <c r="C28" s="1332">
        <v>41.993512238277795</v>
      </c>
      <c r="D28" s="1332">
        <v>50.5915903161216</v>
      </c>
      <c r="E28" s="1333">
        <v>36.28232430787953</v>
      </c>
      <c r="F28" s="1332">
        <v>29.779187507624737</v>
      </c>
      <c r="G28" s="1332">
        <v>29.79581855972613</v>
      </c>
      <c r="H28" s="1334">
        <v>28.806207233626587</v>
      </c>
      <c r="I28" s="1336">
        <v>28.039490523493203</v>
      </c>
      <c r="J28" s="1336">
        <v>26.944106925880924</v>
      </c>
      <c r="K28" s="1337">
        <v>26.419783017152554</v>
      </c>
      <c r="L28" s="1338">
        <v>25.474091073801187</v>
      </c>
      <c r="M28" s="1321">
        <f t="shared" si="0"/>
        <v>30</v>
      </c>
      <c r="N28" s="1339">
        <v>16499</v>
      </c>
      <c r="O28" s="1340">
        <v>16558</v>
      </c>
      <c r="P28" s="1341">
        <v>4359</v>
      </c>
      <c r="Q28" s="1342">
        <v>4218</v>
      </c>
      <c r="R28" s="1331">
        <f t="shared" si="1"/>
        <v>-0.9456919433513669</v>
      </c>
      <c r="S28" s="1343">
        <f t="shared" si="2"/>
        <v>-36.23681279994342</v>
      </c>
      <c r="T28" s="1344">
        <f t="shared" si="3"/>
        <v>1.0773302629485937</v>
      </c>
      <c r="U28" s="1345">
        <f t="shared" si="4"/>
        <v>1.0555219883876887</v>
      </c>
      <c r="V28" s="1346" t="s">
        <v>77</v>
      </c>
      <c r="W28" s="1287">
        <f t="shared" si="5"/>
        <v>1</v>
      </c>
    </row>
    <row r="29" spans="1:23" ht="8.25" customHeight="1">
      <c r="A29" s="1330" t="s">
        <v>78</v>
      </c>
      <c r="B29" s="1331">
        <v>70.79757169771823</v>
      </c>
      <c r="C29" s="1332">
        <v>21.13857016769638</v>
      </c>
      <c r="D29" s="1332">
        <v>21.09181141439206</v>
      </c>
      <c r="E29" s="1333">
        <v>21.4900314795383</v>
      </c>
      <c r="F29" s="1332">
        <v>23.09111880046136</v>
      </c>
      <c r="G29" s="1332">
        <v>22.6000462641684</v>
      </c>
      <c r="H29" s="1334">
        <v>22.16959855660803</v>
      </c>
      <c r="I29" s="1336">
        <v>21.861520998864926</v>
      </c>
      <c r="J29" s="1336">
        <v>18.41276978417266</v>
      </c>
      <c r="K29" s="1337">
        <v>21.20100848040339</v>
      </c>
      <c r="L29" s="1338">
        <v>19.624497094322756</v>
      </c>
      <c r="M29" s="1321">
        <f t="shared" si="0"/>
        <v>15</v>
      </c>
      <c r="N29" s="1339">
        <v>4363</v>
      </c>
      <c r="O29" s="1340">
        <v>4474</v>
      </c>
      <c r="P29" s="1341">
        <v>925</v>
      </c>
      <c r="Q29" s="1342">
        <v>878</v>
      </c>
      <c r="R29" s="1331">
        <f t="shared" si="1"/>
        <v>-1.576511386080636</v>
      </c>
      <c r="S29" s="1343">
        <f t="shared" si="2"/>
        <v>-51.17307460339547</v>
      </c>
      <c r="T29" s="1344">
        <f t="shared" si="3"/>
        <v>0.8645221660654665</v>
      </c>
      <c r="U29" s="1345">
        <f t="shared" si="4"/>
        <v>0.8131433672784254</v>
      </c>
      <c r="V29" s="1346" t="s">
        <v>78</v>
      </c>
      <c r="W29" s="1287">
        <f t="shared" si="5"/>
        <v>3</v>
      </c>
    </row>
    <row r="30" spans="1:23" ht="8.25" customHeight="1">
      <c r="A30" s="1330" t="s">
        <v>79</v>
      </c>
      <c r="B30" s="1331">
        <v>65.58044806517312</v>
      </c>
      <c r="C30" s="1332">
        <v>41.83720132616897</v>
      </c>
      <c r="D30" s="1332">
        <v>35.3895736740925</v>
      </c>
      <c r="E30" s="1333">
        <v>34.88112709128266</v>
      </c>
      <c r="F30" s="1332">
        <v>34.56335239771228</v>
      </c>
      <c r="G30" s="1332">
        <v>34.01880464067741</v>
      </c>
      <c r="H30" s="1334">
        <v>31.163374440685367</v>
      </c>
      <c r="I30" s="1336">
        <v>30.725439167208847</v>
      </c>
      <c r="J30" s="1350">
        <v>30.017742889402655</v>
      </c>
      <c r="K30" s="1351">
        <v>30.905752753977968</v>
      </c>
      <c r="L30" s="1338">
        <v>31.049772752466463</v>
      </c>
      <c r="M30" s="1321">
        <f t="shared" si="0"/>
        <v>41</v>
      </c>
      <c r="N30" s="1339">
        <v>17974</v>
      </c>
      <c r="O30" s="1340">
        <v>18042</v>
      </c>
      <c r="P30" s="1341">
        <v>5555</v>
      </c>
      <c r="Q30" s="1342">
        <v>5602</v>
      </c>
      <c r="R30" s="1331">
        <f t="shared" si="1"/>
        <v>0.14401999848849556</v>
      </c>
      <c r="S30" s="1343">
        <f t="shared" si="2"/>
        <v>-34.53067531270665</v>
      </c>
      <c r="T30" s="1344">
        <f t="shared" si="3"/>
        <v>1.2602564797542315</v>
      </c>
      <c r="U30" s="1345">
        <f t="shared" si="4"/>
        <v>1.2865510207889377</v>
      </c>
      <c r="V30" s="1346" t="s">
        <v>79</v>
      </c>
      <c r="W30" s="1287">
        <f t="shared" si="5"/>
        <v>-2</v>
      </c>
    </row>
    <row r="31" spans="1:23" ht="8.25" customHeight="1">
      <c r="A31" s="1330" t="s">
        <v>80</v>
      </c>
      <c r="B31" s="1331">
        <v>57.86301369863014</v>
      </c>
      <c r="C31" s="1332">
        <v>39.39216832261835</v>
      </c>
      <c r="D31" s="1332">
        <v>29.618963225520602</v>
      </c>
      <c r="E31" s="1333">
        <v>26.452328159645234</v>
      </c>
      <c r="F31" s="1332">
        <v>25.289919714540588</v>
      </c>
      <c r="G31" s="1332">
        <v>24.88819320214669</v>
      </c>
      <c r="H31" s="1332">
        <v>24.400627380685638</v>
      </c>
      <c r="I31" s="1350">
        <v>23.797752808988765</v>
      </c>
      <c r="J31" s="1350">
        <v>24.13014008133755</v>
      </c>
      <c r="K31" s="1351">
        <v>24.238320920785377</v>
      </c>
      <c r="L31" s="1338">
        <v>23.449524671797192</v>
      </c>
      <c r="M31" s="1321">
        <f t="shared" si="0"/>
        <v>25</v>
      </c>
      <c r="N31" s="1339">
        <v>4431</v>
      </c>
      <c r="O31" s="1340">
        <v>4418</v>
      </c>
      <c r="P31" s="1341">
        <v>1074</v>
      </c>
      <c r="Q31" s="1342">
        <v>1036</v>
      </c>
      <c r="R31" s="1331">
        <f t="shared" si="1"/>
        <v>-0.7887962489881843</v>
      </c>
      <c r="S31" s="1343">
        <f t="shared" si="2"/>
        <v>-34.41348902683295</v>
      </c>
      <c r="T31" s="1344">
        <f t="shared" si="3"/>
        <v>0.9883758937031746</v>
      </c>
      <c r="U31" s="1345">
        <f t="shared" si="4"/>
        <v>0.9716338391275201</v>
      </c>
      <c r="V31" s="1346" t="s">
        <v>80</v>
      </c>
      <c r="W31" s="1287">
        <f t="shared" si="5"/>
        <v>0</v>
      </c>
    </row>
    <row r="32" spans="1:23" ht="8.25" customHeight="1">
      <c r="A32" s="1330" t="s">
        <v>81</v>
      </c>
      <c r="B32" s="1331">
        <v>62.54862011483608</v>
      </c>
      <c r="C32" s="1332">
        <v>43.84390243902439</v>
      </c>
      <c r="D32" s="1332">
        <v>32.10573022312373</v>
      </c>
      <c r="E32" s="1333">
        <v>30.124085268851413</v>
      </c>
      <c r="F32" s="1332">
        <v>28.115423901940755</v>
      </c>
      <c r="G32" s="1332">
        <v>27.297747055811573</v>
      </c>
      <c r="H32" s="1332">
        <v>26.447765022766625</v>
      </c>
      <c r="I32" s="1350">
        <v>25.764668162872717</v>
      </c>
      <c r="J32" s="1350">
        <v>25.147411391174757</v>
      </c>
      <c r="K32" s="1351">
        <v>24.551286204885635</v>
      </c>
      <c r="L32" s="1338">
        <v>23.819075967387086</v>
      </c>
      <c r="M32" s="1321">
        <f t="shared" si="0"/>
        <v>27</v>
      </c>
      <c r="N32" s="1339">
        <v>15433</v>
      </c>
      <c r="O32" s="1340">
        <v>15454</v>
      </c>
      <c r="P32" s="1341">
        <v>3789</v>
      </c>
      <c r="Q32" s="1342">
        <v>3681</v>
      </c>
      <c r="R32" s="1331">
        <f t="shared" si="1"/>
        <v>-0.7322102374985491</v>
      </c>
      <c r="S32" s="1343">
        <f t="shared" si="2"/>
        <v>-38.729544147449</v>
      </c>
      <c r="T32" s="1344">
        <f t="shared" si="3"/>
        <v>1.0011378066831038</v>
      </c>
      <c r="U32" s="1345">
        <f t="shared" si="4"/>
        <v>0.9869462409400998</v>
      </c>
      <c r="V32" s="1346" t="s">
        <v>81</v>
      </c>
      <c r="W32" s="1287">
        <f t="shared" si="5"/>
        <v>-1</v>
      </c>
    </row>
    <row r="33" spans="1:23" ht="8.25" customHeight="1">
      <c r="A33" s="1330" t="s">
        <v>82</v>
      </c>
      <c r="B33" s="1331">
        <v>52.17561740493923</v>
      </c>
      <c r="C33" s="1332">
        <v>42.47053688345701</v>
      </c>
      <c r="D33" s="1332">
        <v>36.32460283383426</v>
      </c>
      <c r="E33" s="1333">
        <v>32.45283018867924</v>
      </c>
      <c r="F33" s="1332">
        <v>31.884663602173003</v>
      </c>
      <c r="G33" s="1332">
        <v>31.60751565762004</v>
      </c>
      <c r="H33" s="1334">
        <v>30.734135213604315</v>
      </c>
      <c r="I33" s="1336">
        <v>30.173841059602648</v>
      </c>
      <c r="J33" s="1336">
        <v>29.025598678777868</v>
      </c>
      <c r="K33" s="1337">
        <v>30.540652084193148</v>
      </c>
      <c r="L33" s="1338">
        <v>30.271828665568368</v>
      </c>
      <c r="M33" s="1321">
        <f t="shared" si="0"/>
        <v>39</v>
      </c>
      <c r="N33" s="1339">
        <v>2423</v>
      </c>
      <c r="O33" s="1340">
        <v>2428</v>
      </c>
      <c r="P33" s="1341">
        <v>740</v>
      </c>
      <c r="Q33" s="1342">
        <v>735</v>
      </c>
      <c r="R33" s="1331">
        <f t="shared" si="1"/>
        <v>-0.26882341862478043</v>
      </c>
      <c r="S33" s="1343">
        <f t="shared" si="2"/>
        <v>-21.903788739370864</v>
      </c>
      <c r="T33" s="1344">
        <f t="shared" si="3"/>
        <v>1.245368620897608</v>
      </c>
      <c r="U33" s="1345">
        <f t="shared" si="4"/>
        <v>1.2543168151767257</v>
      </c>
      <c r="V33" s="1346" t="s">
        <v>82</v>
      </c>
      <c r="W33" s="1287">
        <f t="shared" si="5"/>
        <v>-2</v>
      </c>
    </row>
    <row r="34" spans="1:23" ht="8.25" customHeight="1">
      <c r="A34" s="1330" t="s">
        <v>83</v>
      </c>
      <c r="B34" s="1331">
        <v>34.19399860432659</v>
      </c>
      <c r="C34" s="1332">
        <v>39.117598819091356</v>
      </c>
      <c r="D34" s="1332">
        <v>31.506849315068493</v>
      </c>
      <c r="E34" s="1333">
        <v>29.39968404423381</v>
      </c>
      <c r="F34" s="1332">
        <v>28.0188679245283</v>
      </c>
      <c r="G34" s="1332">
        <v>27.92891964145306</v>
      </c>
      <c r="H34" s="1334">
        <v>27.375530076959322</v>
      </c>
      <c r="I34" s="1336">
        <v>28.89270654380759</v>
      </c>
      <c r="J34" s="1336">
        <v>27.947122861586315</v>
      </c>
      <c r="K34" s="1337">
        <v>27.905163001091875</v>
      </c>
      <c r="L34" s="1338">
        <v>27.468944099378884</v>
      </c>
      <c r="M34" s="1321">
        <f t="shared" si="0"/>
        <v>35</v>
      </c>
      <c r="N34" s="1339">
        <v>6411</v>
      </c>
      <c r="O34" s="1340">
        <v>6440</v>
      </c>
      <c r="P34" s="1341">
        <v>1789</v>
      </c>
      <c r="Q34" s="1342">
        <v>1769</v>
      </c>
      <c r="R34" s="1331">
        <f t="shared" si="1"/>
        <v>-0.4362189017129907</v>
      </c>
      <c r="S34" s="1343">
        <f t="shared" si="2"/>
        <v>-6.725054504947703</v>
      </c>
      <c r="T34" s="1344">
        <f t="shared" si="3"/>
        <v>1.1379002081157057</v>
      </c>
      <c r="U34" s="1345">
        <f t="shared" si="4"/>
        <v>1.1381789603675245</v>
      </c>
      <c r="V34" s="1346" t="s">
        <v>83</v>
      </c>
      <c r="W34" s="1287">
        <f t="shared" si="5"/>
        <v>0</v>
      </c>
    </row>
    <row r="35" spans="1:23" ht="8.25" customHeight="1">
      <c r="A35" s="1330" t="s">
        <v>84</v>
      </c>
      <c r="B35" s="1331">
        <v>20.46783625730994</v>
      </c>
      <c r="C35" s="1332">
        <v>16.28440366972477</v>
      </c>
      <c r="D35" s="1332">
        <v>34.74741836449902</v>
      </c>
      <c r="E35" s="1333">
        <v>34.868238557558946</v>
      </c>
      <c r="F35" s="1332">
        <v>20.131470829909613</v>
      </c>
      <c r="G35" s="1332">
        <v>23.4106412005457</v>
      </c>
      <c r="H35" s="1334">
        <v>19.197396963123644</v>
      </c>
      <c r="I35" s="1336">
        <v>19.015417906410605</v>
      </c>
      <c r="J35" s="1336">
        <v>18.426724137931032</v>
      </c>
      <c r="K35" s="1337">
        <v>18.426724137931032</v>
      </c>
      <c r="L35" s="1338">
        <v>17.71428571428571</v>
      </c>
      <c r="M35" s="1321">
        <f t="shared" si="0"/>
        <v>8</v>
      </c>
      <c r="N35" s="1339">
        <v>3712</v>
      </c>
      <c r="O35" s="1340">
        <v>3675</v>
      </c>
      <c r="P35" s="1341">
        <v>684</v>
      </c>
      <c r="Q35" s="1342">
        <v>651</v>
      </c>
      <c r="R35" s="1331">
        <f t="shared" si="1"/>
        <v>-0.7124384236453203</v>
      </c>
      <c r="S35" s="1343">
        <f t="shared" si="2"/>
        <v>-2.753550543024229</v>
      </c>
      <c r="T35" s="1344">
        <f t="shared" si="3"/>
        <v>0.7513940424079225</v>
      </c>
      <c r="U35" s="1345">
        <f t="shared" si="4"/>
        <v>0.7339935319317533</v>
      </c>
      <c r="V35" s="1346" t="s">
        <v>84</v>
      </c>
      <c r="W35" s="1287">
        <f t="shared" si="5"/>
        <v>4</v>
      </c>
    </row>
    <row r="36" spans="1:23" ht="8.25" customHeight="1">
      <c r="A36" s="1330" t="s">
        <v>85</v>
      </c>
      <c r="B36" s="1331">
        <v>16.716122650840752</v>
      </c>
      <c r="C36" s="1332">
        <v>27.02222222222222</v>
      </c>
      <c r="D36" s="1332">
        <v>6.352941176470588</v>
      </c>
      <c r="E36" s="1333">
        <v>7.241129616220131</v>
      </c>
      <c r="F36" s="1332">
        <v>7.381703470031546</v>
      </c>
      <c r="G36" s="1332">
        <v>6.0606060606060606</v>
      </c>
      <c r="H36" s="1334">
        <v>5.491852745926373</v>
      </c>
      <c r="I36" s="1336">
        <v>5.7260920897284535</v>
      </c>
      <c r="J36" s="1336">
        <v>4.526987811955891</v>
      </c>
      <c r="K36" s="1337">
        <v>3.8939051918735887</v>
      </c>
      <c r="L36" s="1338">
        <v>3.9226519337016574</v>
      </c>
      <c r="M36" s="1321">
        <f aca="true" t="shared" si="6" ref="M36:M53">RANK(L36,L$4:L$53,1)</f>
        <v>1</v>
      </c>
      <c r="N36" s="1339">
        <v>1772</v>
      </c>
      <c r="O36" s="1340">
        <v>1810</v>
      </c>
      <c r="P36" s="1341">
        <v>69</v>
      </c>
      <c r="Q36" s="1342">
        <v>71</v>
      </c>
      <c r="R36" s="1331">
        <f aca="true" t="shared" si="7" ref="R36:R53">L36-K36</f>
        <v>0.02874674182806869</v>
      </c>
      <c r="S36" s="1343">
        <f aca="true" t="shared" si="8" ref="S36:S53">L36-$B36</f>
        <v>-12.793470717139094</v>
      </c>
      <c r="T36" s="1344">
        <f aca="true" t="shared" si="9" ref="T36:T53">K36/K$55</f>
        <v>0.15878335948234426</v>
      </c>
      <c r="U36" s="1345">
        <f aca="true" t="shared" si="10" ref="U36:U53">L36/L$55</f>
        <v>0.1625355486410985</v>
      </c>
      <c r="V36" s="1346" t="s">
        <v>85</v>
      </c>
      <c r="W36" s="1287">
        <f aca="true" t="shared" si="11" ref="W36:W53">RANK(K36,K$4:K$53,1)-M36</f>
        <v>0</v>
      </c>
    </row>
    <row r="37" spans="1:23" ht="8.25" customHeight="1">
      <c r="A37" s="1330" t="s">
        <v>86</v>
      </c>
      <c r="B37" s="1331">
        <v>66.12319880590161</v>
      </c>
      <c r="C37" s="1332">
        <v>47.139118386616715</v>
      </c>
      <c r="D37" s="1332">
        <v>41.881436696213555</v>
      </c>
      <c r="E37" s="1333">
        <v>39.464780067671484</v>
      </c>
      <c r="F37" s="1332">
        <v>37.68424689083372</v>
      </c>
      <c r="G37" s="1332">
        <v>37.68424689083372</v>
      </c>
      <c r="H37" s="1334">
        <v>37.8440897524867</v>
      </c>
      <c r="I37" s="1336">
        <v>38.429132040627884</v>
      </c>
      <c r="J37" s="1336">
        <v>37.806845683992165</v>
      </c>
      <c r="K37" s="1337">
        <v>37.081821846029825</v>
      </c>
      <c r="L37" s="1338">
        <v>38.094416652291414</v>
      </c>
      <c r="M37" s="1321">
        <f t="shared" si="6"/>
        <v>47</v>
      </c>
      <c r="N37" s="1339">
        <v>17367</v>
      </c>
      <c r="O37" s="1340">
        <v>17391</v>
      </c>
      <c r="P37" s="1341">
        <v>6440</v>
      </c>
      <c r="Q37" s="1342">
        <v>6625</v>
      </c>
      <c r="R37" s="1331">
        <f t="shared" si="7"/>
        <v>1.012594806261589</v>
      </c>
      <c r="S37" s="1343">
        <f t="shared" si="8"/>
        <v>-28.028782153610194</v>
      </c>
      <c r="T37" s="1344">
        <f t="shared" si="9"/>
        <v>1.5121005669902676</v>
      </c>
      <c r="U37" s="1345">
        <f t="shared" si="10"/>
        <v>1.5784466772456955</v>
      </c>
      <c r="V37" s="1346" t="s">
        <v>86</v>
      </c>
      <c r="W37" s="1287">
        <f t="shared" si="11"/>
        <v>0</v>
      </c>
    </row>
    <row r="38" spans="1:23" ht="8.25" customHeight="1">
      <c r="A38" s="1330" t="s">
        <v>87</v>
      </c>
      <c r="B38" s="1331">
        <v>21.737029238151127</v>
      </c>
      <c r="C38" s="1332">
        <v>29.807422641862203</v>
      </c>
      <c r="D38" s="1332">
        <v>42.53788003829268</v>
      </c>
      <c r="E38" s="1333">
        <v>39.79527819052336</v>
      </c>
      <c r="F38" s="1332">
        <v>37.80003283533082</v>
      </c>
      <c r="G38" s="1332">
        <v>24.294975155483893</v>
      </c>
      <c r="H38" s="1332">
        <v>24.77145675764551</v>
      </c>
      <c r="I38" s="1350">
        <v>24.345705056364956</v>
      </c>
      <c r="J38" s="1350">
        <v>24.247086552311117</v>
      </c>
      <c r="K38" s="1351">
        <v>23.605150214592275</v>
      </c>
      <c r="L38" s="1338">
        <v>23.273012860368468</v>
      </c>
      <c r="M38" s="1321">
        <f t="shared" si="6"/>
        <v>23</v>
      </c>
      <c r="N38" s="1339">
        <v>30523</v>
      </c>
      <c r="O38" s="1340">
        <v>30559</v>
      </c>
      <c r="P38" s="1341">
        <v>7205</v>
      </c>
      <c r="Q38" s="1342">
        <v>7112</v>
      </c>
      <c r="R38" s="1331">
        <f t="shared" si="7"/>
        <v>-0.3321373542238071</v>
      </c>
      <c r="S38" s="1343">
        <f t="shared" si="8"/>
        <v>1.5359836222173406</v>
      </c>
      <c r="T38" s="1344">
        <f t="shared" si="9"/>
        <v>0.9625568336847218</v>
      </c>
      <c r="U38" s="1345">
        <f t="shared" si="10"/>
        <v>0.9643200512622968</v>
      </c>
      <c r="V38" s="1346" t="s">
        <v>87</v>
      </c>
      <c r="W38" s="1287">
        <f t="shared" si="11"/>
        <v>0</v>
      </c>
    </row>
    <row r="39" spans="1:23" ht="8.25" customHeight="1">
      <c r="A39" s="1330" t="s">
        <v>88</v>
      </c>
      <c r="B39" s="1331">
        <v>54.575178238953725</v>
      </c>
      <c r="C39" s="1332">
        <v>48.92480125114036</v>
      </c>
      <c r="D39" s="1332">
        <v>40.769599094589296</v>
      </c>
      <c r="E39" s="1333">
        <v>40.24054231357971</v>
      </c>
      <c r="F39" s="1332">
        <v>41.04102769258123</v>
      </c>
      <c r="G39" s="1332">
        <v>41.56928936207046</v>
      </c>
      <c r="H39" s="1334">
        <v>40.41723783413297</v>
      </c>
      <c r="I39" s="1336">
        <v>39.01678554649126</v>
      </c>
      <c r="J39" s="1336">
        <v>35.61212327600886</v>
      </c>
      <c r="K39" s="1337">
        <v>33.036358236816426</v>
      </c>
      <c r="L39" s="1338">
        <v>31.095242119496326</v>
      </c>
      <c r="M39" s="1321">
        <f t="shared" si="6"/>
        <v>42</v>
      </c>
      <c r="N39" s="1339">
        <v>23571</v>
      </c>
      <c r="O39" s="1340">
        <v>23666</v>
      </c>
      <c r="P39" s="1341">
        <v>7787</v>
      </c>
      <c r="Q39" s="1342">
        <v>7359</v>
      </c>
      <c r="R39" s="1331">
        <f t="shared" si="7"/>
        <v>-1.9411161173200995</v>
      </c>
      <c r="S39" s="1343">
        <f t="shared" si="8"/>
        <v>-23.4799361194574</v>
      </c>
      <c r="T39" s="1344">
        <f t="shared" si="9"/>
        <v>1.347137048136487</v>
      </c>
      <c r="U39" s="1345">
        <f t="shared" si="10"/>
        <v>1.2884350494107655</v>
      </c>
      <c r="V39" s="1346" t="s">
        <v>88</v>
      </c>
      <c r="W39" s="1287">
        <f t="shared" si="11"/>
        <v>0</v>
      </c>
    </row>
    <row r="40" spans="1:23" ht="8.25" customHeight="1">
      <c r="A40" s="1330" t="s">
        <v>89</v>
      </c>
      <c r="B40" s="1331">
        <v>22.798078322899986</v>
      </c>
      <c r="C40" s="1332">
        <v>22.730006013229104</v>
      </c>
      <c r="D40" s="1332">
        <v>20.324324324324326</v>
      </c>
      <c r="E40" s="1333">
        <v>23.13501849568434</v>
      </c>
      <c r="F40" s="1332">
        <v>23.202715211354523</v>
      </c>
      <c r="G40" s="1332">
        <v>24.294385432473444</v>
      </c>
      <c r="H40" s="1332">
        <v>25.387184937746735</v>
      </c>
      <c r="I40" s="1350">
        <v>26.0129537580961</v>
      </c>
      <c r="J40" s="1350">
        <v>26.25</v>
      </c>
      <c r="K40" s="1351">
        <v>25.339571385451254</v>
      </c>
      <c r="L40" s="1338">
        <v>23.730337078651687</v>
      </c>
      <c r="M40" s="1321">
        <f t="shared" si="6"/>
        <v>26</v>
      </c>
      <c r="N40" s="1339">
        <v>6626</v>
      </c>
      <c r="O40" s="1340">
        <v>6675</v>
      </c>
      <c r="P40" s="1401">
        <v>1679</v>
      </c>
      <c r="Q40" s="1402">
        <v>1584</v>
      </c>
      <c r="R40" s="1331">
        <f t="shared" si="7"/>
        <v>-1.6092343067995678</v>
      </c>
      <c r="S40" s="1343">
        <f t="shared" si="8"/>
        <v>0.9322587557517004</v>
      </c>
      <c r="T40" s="1344">
        <f t="shared" si="9"/>
        <v>1.0332820328603545</v>
      </c>
      <c r="U40" s="1345">
        <f t="shared" si="10"/>
        <v>0.9832693345486629</v>
      </c>
      <c r="V40" s="1346" t="s">
        <v>89</v>
      </c>
      <c r="W40" s="1287">
        <f t="shared" si="11"/>
        <v>3</v>
      </c>
    </row>
    <row r="41" spans="1:23" ht="8.25" customHeight="1">
      <c r="A41" s="1330" t="s">
        <v>90</v>
      </c>
      <c r="B41" s="1331">
        <v>34.918734748377</v>
      </c>
      <c r="C41" s="1332">
        <v>40.28495721297946</v>
      </c>
      <c r="D41" s="1332">
        <v>40.52440290758047</v>
      </c>
      <c r="E41" s="1333">
        <v>39.46563240680888</v>
      </c>
      <c r="F41" s="1332">
        <v>39.23067015841669</v>
      </c>
      <c r="G41" s="1332">
        <v>38.77507286130636</v>
      </c>
      <c r="H41" s="1334">
        <v>38.55720329928629</v>
      </c>
      <c r="I41" s="1336">
        <v>38.3054892601432</v>
      </c>
      <c r="J41" s="1336">
        <v>38.17346157119755</v>
      </c>
      <c r="K41" s="1337">
        <v>38.997747269095086</v>
      </c>
      <c r="L41" s="1338">
        <v>39.773934474992565</v>
      </c>
      <c r="M41" s="1321">
        <f t="shared" si="6"/>
        <v>49</v>
      </c>
      <c r="N41" s="1339">
        <v>23527</v>
      </c>
      <c r="O41" s="1340">
        <v>23533</v>
      </c>
      <c r="P41" s="1341">
        <v>9175</v>
      </c>
      <c r="Q41" s="1342">
        <v>9360</v>
      </c>
      <c r="R41" s="1331">
        <f t="shared" si="7"/>
        <v>0.7761872058974788</v>
      </c>
      <c r="S41" s="1343">
        <f t="shared" si="8"/>
        <v>4.855199726615567</v>
      </c>
      <c r="T41" s="1344">
        <f t="shared" si="9"/>
        <v>1.5902270390540512</v>
      </c>
      <c r="U41" s="1345">
        <f t="shared" si="10"/>
        <v>1.648037697652044</v>
      </c>
      <c r="V41" s="1346" t="s">
        <v>90</v>
      </c>
      <c r="W41" s="1287">
        <f t="shared" si="11"/>
        <v>0</v>
      </c>
    </row>
    <row r="42" spans="1:23" ht="8.25" customHeight="1">
      <c r="A42" s="1330" t="s">
        <v>91</v>
      </c>
      <c r="B42" s="1331">
        <v>20.609579100145137</v>
      </c>
      <c r="C42" s="1332">
        <v>47.5177304964539</v>
      </c>
      <c r="D42" s="1332">
        <v>61.48648648648649</v>
      </c>
      <c r="E42" s="1333">
        <v>61.6</v>
      </c>
      <c r="F42" s="1332">
        <v>52.26666666666666</v>
      </c>
      <c r="G42" s="1332">
        <v>53.88739946380697</v>
      </c>
      <c r="H42" s="1334">
        <v>53.88739946380697</v>
      </c>
      <c r="I42" s="1336">
        <v>60.05326231691078</v>
      </c>
      <c r="J42" s="1336">
        <v>57.1619812583668</v>
      </c>
      <c r="K42" s="1337">
        <v>53.010471204188484</v>
      </c>
      <c r="L42" s="1338">
        <v>53.42820181112549</v>
      </c>
      <c r="M42" s="1321">
        <f t="shared" si="6"/>
        <v>50</v>
      </c>
      <c r="N42" s="1339">
        <v>764</v>
      </c>
      <c r="O42" s="1340">
        <v>773</v>
      </c>
      <c r="P42" s="1341">
        <v>405</v>
      </c>
      <c r="Q42" s="1342">
        <v>413</v>
      </c>
      <c r="R42" s="1331">
        <f t="shared" si="7"/>
        <v>0.41773060693700614</v>
      </c>
      <c r="S42" s="1343">
        <f t="shared" si="8"/>
        <v>32.81862271098035</v>
      </c>
      <c r="T42" s="1344">
        <f t="shared" si="9"/>
        <v>2.1616295956844067</v>
      </c>
      <c r="U42" s="1345">
        <f t="shared" si="10"/>
        <v>2.213803886006238</v>
      </c>
      <c r="V42" s="1346" t="s">
        <v>91</v>
      </c>
      <c r="W42" s="1287">
        <f t="shared" si="11"/>
        <v>0</v>
      </c>
    </row>
    <row r="43" spans="1:23" ht="8.25" customHeight="1">
      <c r="A43" s="1330" t="s">
        <v>92</v>
      </c>
      <c r="B43" s="1331">
        <v>23.58830146231721</v>
      </c>
      <c r="C43" s="1332">
        <v>21.517440568762495</v>
      </c>
      <c r="D43" s="1332">
        <v>22.972672739391246</v>
      </c>
      <c r="E43" s="1333">
        <v>21.736249171636846</v>
      </c>
      <c r="F43" s="1332">
        <v>23.42939163078282</v>
      </c>
      <c r="G43" s="1332">
        <v>23.086216364634815</v>
      </c>
      <c r="H43" s="1334">
        <v>23.39729611862189</v>
      </c>
      <c r="I43" s="1336">
        <v>24.400087260034905</v>
      </c>
      <c r="J43" s="1336">
        <v>23.923236288300075</v>
      </c>
      <c r="K43" s="1337">
        <v>23.63300358734645</v>
      </c>
      <c r="L43" s="1338">
        <v>23.32463011314186</v>
      </c>
      <c r="M43" s="1321">
        <f t="shared" si="6"/>
        <v>24</v>
      </c>
      <c r="N43" s="1339">
        <v>9199</v>
      </c>
      <c r="O43" s="1340">
        <v>9192</v>
      </c>
      <c r="P43" s="1341">
        <v>2174</v>
      </c>
      <c r="Q43" s="1342">
        <v>2144</v>
      </c>
      <c r="R43" s="1331">
        <f t="shared" si="7"/>
        <v>-0.3083734742045898</v>
      </c>
      <c r="S43" s="1343">
        <f t="shared" si="8"/>
        <v>-0.2636713491753504</v>
      </c>
      <c r="T43" s="1344">
        <f t="shared" si="9"/>
        <v>0.9636926220208252</v>
      </c>
      <c r="U43" s="1345">
        <f t="shared" si="10"/>
        <v>0.966458818259896</v>
      </c>
      <c r="V43" s="1346" t="s">
        <v>92</v>
      </c>
      <c r="W43" s="1287">
        <f t="shared" si="11"/>
        <v>0</v>
      </c>
    </row>
    <row r="44" spans="1:23" ht="8.25" customHeight="1">
      <c r="A44" s="1330" t="s">
        <v>93</v>
      </c>
      <c r="B44" s="1331">
        <v>45.432658263702024</v>
      </c>
      <c r="C44" s="1332">
        <v>34.724409448818896</v>
      </c>
      <c r="D44" s="1332">
        <v>25.705580500320718</v>
      </c>
      <c r="E44" s="1333">
        <v>29.566248729244325</v>
      </c>
      <c r="F44" s="1332">
        <v>29.967758357373153</v>
      </c>
      <c r="G44" s="1332">
        <v>28.469630132337972</v>
      </c>
      <c r="H44" s="1334">
        <v>25.59128807214565</v>
      </c>
      <c r="I44" s="1336">
        <v>24.598015737256244</v>
      </c>
      <c r="J44" s="1350">
        <v>26.309483053748718</v>
      </c>
      <c r="K44" s="1351">
        <v>25.621251071122536</v>
      </c>
      <c r="L44" s="1338">
        <v>25.11548331907613</v>
      </c>
      <c r="M44" s="1321">
        <f t="shared" si="6"/>
        <v>29</v>
      </c>
      <c r="N44" s="1339">
        <v>5835</v>
      </c>
      <c r="O44" s="1340">
        <v>5845</v>
      </c>
      <c r="P44" s="1341">
        <v>1495</v>
      </c>
      <c r="Q44" s="1342">
        <v>1468</v>
      </c>
      <c r="R44" s="1331">
        <f t="shared" si="7"/>
        <v>-0.5057677520464061</v>
      </c>
      <c r="S44" s="1343">
        <f t="shared" si="8"/>
        <v>-20.317174944625894</v>
      </c>
      <c r="T44" s="1344">
        <f t="shared" si="9"/>
        <v>1.044768200238584</v>
      </c>
      <c r="U44" s="1345">
        <f t="shared" si="10"/>
        <v>1.040663033490259</v>
      </c>
      <c r="V44" s="1346" t="s">
        <v>93</v>
      </c>
      <c r="W44" s="1287">
        <f t="shared" si="11"/>
        <v>1</v>
      </c>
    </row>
    <row r="45" spans="1:23" ht="8.25" customHeight="1">
      <c r="A45" s="1330" t="s">
        <v>94</v>
      </c>
      <c r="B45" s="1331">
        <v>51.010491441192706</v>
      </c>
      <c r="C45" s="1332">
        <v>39.263247680989444</v>
      </c>
      <c r="D45" s="1332">
        <v>26.73027252121659</v>
      </c>
      <c r="E45" s="1333">
        <v>27.026748440962738</v>
      </c>
      <c r="F45" s="1332">
        <v>23.2355354944604</v>
      </c>
      <c r="G45" s="1332">
        <v>24.614756607817124</v>
      </c>
      <c r="H45" s="1334">
        <v>21.625203915171287</v>
      </c>
      <c r="I45" s="1336">
        <v>20.673003609007267</v>
      </c>
      <c r="J45" s="1336">
        <v>19.99493029150824</v>
      </c>
      <c r="K45" s="1337">
        <v>19.259184293087745</v>
      </c>
      <c r="L45" s="1338">
        <v>18.82667743726965</v>
      </c>
      <c r="M45" s="1321">
        <f t="shared" si="6"/>
        <v>13</v>
      </c>
      <c r="N45" s="1339">
        <v>19762</v>
      </c>
      <c r="O45" s="1340">
        <v>19807</v>
      </c>
      <c r="P45" s="1341">
        <v>3806</v>
      </c>
      <c r="Q45" s="1342">
        <v>3729</v>
      </c>
      <c r="R45" s="1331">
        <f t="shared" si="7"/>
        <v>-0.4325068558180938</v>
      </c>
      <c r="S45" s="1343">
        <f t="shared" si="8"/>
        <v>-32.183814003923054</v>
      </c>
      <c r="T45" s="1344">
        <f t="shared" si="9"/>
        <v>0.7853396095333965</v>
      </c>
      <c r="U45" s="1345">
        <f t="shared" si="10"/>
        <v>0.7800856150568535</v>
      </c>
      <c r="V45" s="1346" t="s">
        <v>94</v>
      </c>
      <c r="W45" s="1287">
        <f t="shared" si="11"/>
        <v>1</v>
      </c>
    </row>
    <row r="46" spans="1:23" ht="8.25" customHeight="1">
      <c r="A46" s="1330" t="s">
        <v>95</v>
      </c>
      <c r="B46" s="1331">
        <v>40.058134253792346</v>
      </c>
      <c r="C46" s="1332">
        <v>31.683398009110846</v>
      </c>
      <c r="D46" s="1332">
        <v>27.85257209340979</v>
      </c>
      <c r="E46" s="1333">
        <v>26.432989690721648</v>
      </c>
      <c r="F46" s="1332">
        <v>25.42148018124668</v>
      </c>
      <c r="G46" s="1332">
        <v>25.206729398346166</v>
      </c>
      <c r="H46" s="1334">
        <v>21.047192559421287</v>
      </c>
      <c r="I46" s="1336">
        <v>20.44379848928374</v>
      </c>
      <c r="J46" s="1336">
        <v>20.540298264200146</v>
      </c>
      <c r="K46" s="1337">
        <v>20.560557298244184</v>
      </c>
      <c r="L46" s="1338">
        <v>19.922133697244576</v>
      </c>
      <c r="M46" s="1321">
        <f t="shared" si="6"/>
        <v>17</v>
      </c>
      <c r="N46" s="1339">
        <v>49094</v>
      </c>
      <c r="O46" s="1340">
        <v>49829</v>
      </c>
      <c r="P46" s="1341">
        <v>10094</v>
      </c>
      <c r="Q46" s="1342">
        <v>9927</v>
      </c>
      <c r="R46" s="1331">
        <f t="shared" si="7"/>
        <v>-0.6384236009996087</v>
      </c>
      <c r="S46" s="1343">
        <f t="shared" si="8"/>
        <v>-20.13600055654777</v>
      </c>
      <c r="T46" s="1344">
        <f t="shared" si="9"/>
        <v>0.8384062271104281</v>
      </c>
      <c r="U46" s="1345">
        <f t="shared" si="10"/>
        <v>0.8254759752612907</v>
      </c>
      <c r="V46" s="1346" t="s">
        <v>95</v>
      </c>
      <c r="W46" s="1287">
        <f t="shared" si="11"/>
        <v>-1</v>
      </c>
    </row>
    <row r="47" spans="1:23" ht="8.25" customHeight="1">
      <c r="A47" s="1330" t="s">
        <v>96</v>
      </c>
      <c r="B47" s="1331">
        <v>18.17798397300717</v>
      </c>
      <c r="C47" s="1332">
        <v>12.421441774491681</v>
      </c>
      <c r="D47" s="1332">
        <v>34.53996983408748</v>
      </c>
      <c r="E47" s="1333">
        <v>26.61924372894047</v>
      </c>
      <c r="F47" s="1332">
        <v>24.033552151714076</v>
      </c>
      <c r="G47" s="1332">
        <v>21.358517980385034</v>
      </c>
      <c r="H47" s="1334">
        <v>17.56168359941945</v>
      </c>
      <c r="I47" s="1336">
        <v>17.997831586555836</v>
      </c>
      <c r="J47" s="1336">
        <v>17.545126353790614</v>
      </c>
      <c r="K47" s="1337">
        <v>17.545126353790614</v>
      </c>
      <c r="L47" s="1338">
        <v>16.373858046380885</v>
      </c>
      <c r="M47" s="1321">
        <f t="shared" si="6"/>
        <v>7</v>
      </c>
      <c r="N47" s="1339">
        <v>2770</v>
      </c>
      <c r="O47" s="1340">
        <v>2846</v>
      </c>
      <c r="P47" s="1341">
        <v>486</v>
      </c>
      <c r="Q47" s="1342">
        <v>466</v>
      </c>
      <c r="R47" s="1331">
        <f t="shared" si="7"/>
        <v>-1.1712683074097292</v>
      </c>
      <c r="S47" s="1343">
        <f t="shared" si="8"/>
        <v>-1.8041259266262841</v>
      </c>
      <c r="T47" s="1344">
        <f t="shared" si="9"/>
        <v>0.7154447701528752</v>
      </c>
      <c r="U47" s="1345">
        <f t="shared" si="10"/>
        <v>0.6784527523523054</v>
      </c>
      <c r="V47" s="1346" t="s">
        <v>96</v>
      </c>
      <c r="W47" s="1287">
        <f t="shared" si="11"/>
        <v>1</v>
      </c>
    </row>
    <row r="48" spans="1:23" ht="8.25" customHeight="1">
      <c r="A48" s="1330" t="s">
        <v>97</v>
      </c>
      <c r="B48" s="1331">
        <v>34.531337549027455</v>
      </c>
      <c r="C48" s="1332">
        <v>30.727699530516432</v>
      </c>
      <c r="D48" s="1332">
        <v>31.536147027730344</v>
      </c>
      <c r="E48" s="1333">
        <v>25.135506836016503</v>
      </c>
      <c r="F48" s="1332">
        <v>23.772464698331195</v>
      </c>
      <c r="G48" s="1332">
        <v>23.353245718837115</v>
      </c>
      <c r="H48" s="1334">
        <v>23.172849250197316</v>
      </c>
      <c r="I48" s="1336">
        <v>22.76383910792513</v>
      </c>
      <c r="J48" s="1336">
        <v>22.504149869575528</v>
      </c>
      <c r="K48" s="1337">
        <v>22.46115209543243</v>
      </c>
      <c r="L48" s="1338">
        <v>23.104500381388256</v>
      </c>
      <c r="M48" s="1321">
        <f t="shared" si="6"/>
        <v>22</v>
      </c>
      <c r="N48" s="1339">
        <v>12742</v>
      </c>
      <c r="O48" s="1340">
        <v>13110</v>
      </c>
      <c r="P48" s="1341">
        <v>2862</v>
      </c>
      <c r="Q48" s="1342">
        <v>3029</v>
      </c>
      <c r="R48" s="1331">
        <f t="shared" si="7"/>
        <v>0.6433482859558275</v>
      </c>
      <c r="S48" s="1343">
        <f t="shared" si="8"/>
        <v>-11.4268371676392</v>
      </c>
      <c r="T48" s="1344">
        <f t="shared" si="9"/>
        <v>0.9159075559928112</v>
      </c>
      <c r="U48" s="1345">
        <f t="shared" si="10"/>
        <v>0.957337716686903</v>
      </c>
      <c r="V48" s="1346" t="s">
        <v>97</v>
      </c>
      <c r="W48" s="1287">
        <f t="shared" si="11"/>
        <v>-1</v>
      </c>
    </row>
    <row r="49" spans="1:23" ht="8.25" customHeight="1">
      <c r="A49" s="1330" t="s">
        <v>98</v>
      </c>
      <c r="B49" s="1331">
        <v>52.938960060286355</v>
      </c>
      <c r="C49" s="1332">
        <v>48.989342153619994</v>
      </c>
      <c r="D49" s="1332">
        <v>40.70500927643785</v>
      </c>
      <c r="E49" s="1333">
        <v>37.65060240963856</v>
      </c>
      <c r="F49" s="1332">
        <v>35.34287867370007</v>
      </c>
      <c r="G49" s="1332">
        <v>35.42921686746988</v>
      </c>
      <c r="H49" s="1334">
        <v>35.72771718691237</v>
      </c>
      <c r="I49" s="1336">
        <v>35.48629365377394</v>
      </c>
      <c r="J49" s="1336">
        <v>34.3177570093458</v>
      </c>
      <c r="K49" s="1337">
        <v>34.80044759418128</v>
      </c>
      <c r="L49" s="1338">
        <v>35.706298919120385</v>
      </c>
      <c r="M49" s="1321">
        <f t="shared" si="6"/>
        <v>44</v>
      </c>
      <c r="N49" s="1339">
        <v>2681</v>
      </c>
      <c r="O49" s="1340">
        <v>2683</v>
      </c>
      <c r="P49" s="1341">
        <v>933</v>
      </c>
      <c r="Q49" s="1342">
        <v>958</v>
      </c>
      <c r="R49" s="1331">
        <f t="shared" si="7"/>
        <v>0.9058513249391069</v>
      </c>
      <c r="S49" s="1343">
        <f t="shared" si="8"/>
        <v>-17.23266114116597</v>
      </c>
      <c r="T49" s="1344">
        <f t="shared" si="9"/>
        <v>1.419072039048442</v>
      </c>
      <c r="U49" s="1345">
        <f t="shared" si="10"/>
        <v>1.4794947354112327</v>
      </c>
      <c r="V49" s="1346" t="s">
        <v>98</v>
      </c>
      <c r="W49" s="1287">
        <f t="shared" si="11"/>
        <v>0</v>
      </c>
    </row>
    <row r="50" spans="1:23" ht="8.25" customHeight="1">
      <c r="A50" s="1330" t="s">
        <v>99</v>
      </c>
      <c r="B50" s="1331">
        <v>26.22130665097116</v>
      </c>
      <c r="C50" s="1332">
        <v>41.551584077985375</v>
      </c>
      <c r="D50" s="1332">
        <v>24.150675195451317</v>
      </c>
      <c r="E50" s="1333">
        <v>21.7542396441479</v>
      </c>
      <c r="F50" s="1332">
        <v>21.824417009602197</v>
      </c>
      <c r="G50" s="1332">
        <v>21.555494805904868</v>
      </c>
      <c r="H50" s="1332">
        <v>20.86204566950412</v>
      </c>
      <c r="I50" s="1350">
        <v>24.969971973842252</v>
      </c>
      <c r="J50" s="1350">
        <v>25.14458826769485</v>
      </c>
      <c r="K50" s="1351">
        <v>24.55308775731311</v>
      </c>
      <c r="L50" s="1338">
        <v>26.18019774404679</v>
      </c>
      <c r="M50" s="1321">
        <f t="shared" si="6"/>
        <v>32</v>
      </c>
      <c r="N50" s="1339">
        <v>7384</v>
      </c>
      <c r="O50" s="1340">
        <v>7181</v>
      </c>
      <c r="P50" s="1401">
        <v>1813</v>
      </c>
      <c r="Q50" s="1402">
        <v>1880</v>
      </c>
      <c r="R50" s="1331">
        <f t="shared" si="7"/>
        <v>1.6271099867336787</v>
      </c>
      <c r="S50" s="1343">
        <f t="shared" si="8"/>
        <v>-0.041108906924371524</v>
      </c>
      <c r="T50" s="1344">
        <f t="shared" si="9"/>
        <v>1.0012112693208988</v>
      </c>
      <c r="U50" s="1345">
        <f t="shared" si="10"/>
        <v>1.0847796021110676</v>
      </c>
      <c r="V50" s="1346" t="s">
        <v>99</v>
      </c>
      <c r="W50" s="1287">
        <f t="shared" si="11"/>
        <v>-5</v>
      </c>
    </row>
    <row r="51" spans="1:23" ht="8.25" customHeight="1">
      <c r="A51" s="1330" t="s">
        <v>100</v>
      </c>
      <c r="B51" s="1331">
        <v>49.57104975822805</v>
      </c>
      <c r="C51" s="1332">
        <v>33.363837413254025</v>
      </c>
      <c r="D51" s="1332">
        <v>22.60889257945195</v>
      </c>
      <c r="E51" s="1333">
        <v>18.97624222438732</v>
      </c>
      <c r="F51" s="1332">
        <v>18.07666641951509</v>
      </c>
      <c r="G51" s="1332">
        <v>17.6218611521418</v>
      </c>
      <c r="H51" s="1334">
        <v>19.69775924960917</v>
      </c>
      <c r="I51" s="1336">
        <v>18.259523984967945</v>
      </c>
      <c r="J51" s="1336">
        <v>17.286299765807964</v>
      </c>
      <c r="K51" s="1337">
        <v>15.931140126923918</v>
      </c>
      <c r="L51" s="1338">
        <v>15.405837084361842</v>
      </c>
      <c r="M51" s="1321">
        <f t="shared" si="6"/>
        <v>6</v>
      </c>
      <c r="N51" s="1339">
        <v>13709</v>
      </c>
      <c r="O51" s="1340">
        <v>13774</v>
      </c>
      <c r="P51" s="1341">
        <v>2184</v>
      </c>
      <c r="Q51" s="1342">
        <v>2122</v>
      </c>
      <c r="R51" s="1331">
        <f t="shared" si="7"/>
        <v>-0.5253030425620757</v>
      </c>
      <c r="S51" s="1343">
        <f t="shared" si="8"/>
        <v>-34.16521267386621</v>
      </c>
      <c r="T51" s="1344">
        <f t="shared" si="9"/>
        <v>0.6496305957875208</v>
      </c>
      <c r="U51" s="1345">
        <f t="shared" si="10"/>
        <v>0.6383426888500932</v>
      </c>
      <c r="V51" s="1346" t="s">
        <v>100</v>
      </c>
      <c r="W51" s="1287">
        <f t="shared" si="11"/>
        <v>0</v>
      </c>
    </row>
    <row r="52" spans="1:23" ht="8.25" customHeight="1">
      <c r="A52" s="1330" t="s">
        <v>101</v>
      </c>
      <c r="B52" s="1331">
        <v>58.368644067796616</v>
      </c>
      <c r="C52" s="1332">
        <v>56.91019786910198</v>
      </c>
      <c r="D52" s="1332">
        <v>45.213662122836574</v>
      </c>
      <c r="E52" s="1333">
        <v>41.66289422061264</v>
      </c>
      <c r="F52" s="1332">
        <v>39.12460920053596</v>
      </c>
      <c r="G52" s="1332">
        <v>38.231353282715496</v>
      </c>
      <c r="H52" s="1334">
        <v>37.34744890457286</v>
      </c>
      <c r="I52" s="1336">
        <v>37.067955477445814</v>
      </c>
      <c r="J52" s="1336">
        <v>37.16994894237783</v>
      </c>
      <c r="K52" s="1337">
        <v>37.09888195150283</v>
      </c>
      <c r="L52" s="1338">
        <v>36.5603808974174</v>
      </c>
      <c r="M52" s="1321">
        <f t="shared" si="6"/>
        <v>46</v>
      </c>
      <c r="N52" s="1339">
        <v>6887</v>
      </c>
      <c r="O52" s="1340">
        <v>6931</v>
      </c>
      <c r="P52" s="1341">
        <v>2555</v>
      </c>
      <c r="Q52" s="1342">
        <v>2534</v>
      </c>
      <c r="R52" s="1331">
        <f t="shared" si="7"/>
        <v>-0.5385010540854296</v>
      </c>
      <c r="S52" s="1343">
        <f t="shared" si="8"/>
        <v>-21.808263170379213</v>
      </c>
      <c r="T52" s="1344">
        <f t="shared" si="9"/>
        <v>1.5127962338662306</v>
      </c>
      <c r="U52" s="1345">
        <f t="shared" si="10"/>
        <v>1.5148837235940265</v>
      </c>
      <c r="V52" s="1346" t="s">
        <v>101</v>
      </c>
      <c r="W52" s="1287">
        <f t="shared" si="11"/>
        <v>2</v>
      </c>
    </row>
    <row r="53" spans="1:23" ht="8.25" customHeight="1" thickBot="1">
      <c r="A53" s="1353" t="s">
        <v>102</v>
      </c>
      <c r="B53" s="1354">
        <v>26.271483689933355</v>
      </c>
      <c r="C53" s="1355">
        <v>13.240542469664526</v>
      </c>
      <c r="D53" s="1355">
        <v>16.976411722659044</v>
      </c>
      <c r="E53" s="1356">
        <v>16.3447782546495</v>
      </c>
      <c r="F53" s="1355">
        <v>15.012540308133286</v>
      </c>
      <c r="G53" s="1355">
        <v>14.102106390574795</v>
      </c>
      <c r="H53" s="1357">
        <v>13.66</v>
      </c>
      <c r="I53" s="1358">
        <v>13.30225887414844</v>
      </c>
      <c r="J53" s="1358">
        <v>12.958963282937367</v>
      </c>
      <c r="K53" s="1359">
        <v>12.373737373737374</v>
      </c>
      <c r="L53" s="1360">
        <v>12.220620043258831</v>
      </c>
      <c r="M53" s="1361">
        <f t="shared" si="6"/>
        <v>3</v>
      </c>
      <c r="N53" s="1678">
        <v>2772</v>
      </c>
      <c r="O53" s="1362">
        <v>2774</v>
      </c>
      <c r="P53" s="1679">
        <v>343</v>
      </c>
      <c r="Q53" s="1363">
        <v>339</v>
      </c>
      <c r="R53" s="1354">
        <f t="shared" si="7"/>
        <v>-0.15311733047854226</v>
      </c>
      <c r="S53" s="1364">
        <f t="shared" si="8"/>
        <v>-14.050863646674523</v>
      </c>
      <c r="T53" s="1365">
        <f t="shared" si="9"/>
        <v>0.5045689334333548</v>
      </c>
      <c r="U53" s="1366">
        <f t="shared" si="10"/>
        <v>0.506362842545425</v>
      </c>
      <c r="V53" s="1367" t="s">
        <v>102</v>
      </c>
      <c r="W53" s="1287">
        <f t="shared" si="11"/>
        <v>0</v>
      </c>
    </row>
    <row r="54" spans="1:22" ht="8.25" customHeight="1">
      <c r="A54" s="1368" t="s">
        <v>52</v>
      </c>
      <c r="B54" s="1369" t="s">
        <v>140</v>
      </c>
      <c r="C54" s="1370" t="s">
        <v>140</v>
      </c>
      <c r="D54" s="1370" t="s">
        <v>140</v>
      </c>
      <c r="E54" s="1370" t="s">
        <v>140</v>
      </c>
      <c r="F54" s="1370" t="s">
        <v>140</v>
      </c>
      <c r="G54" s="1371"/>
      <c r="H54" s="1372"/>
      <c r="I54" s="1373"/>
      <c r="J54" s="1373"/>
      <c r="K54" s="1374"/>
      <c r="L54" s="1375"/>
      <c r="M54" s="1376"/>
      <c r="N54" s="1377">
        <v>596980</v>
      </c>
      <c r="O54" s="1378">
        <v>597598</v>
      </c>
      <c r="P54" s="1379">
        <v>147913</v>
      </c>
      <c r="Q54" s="1380">
        <v>144225</v>
      </c>
      <c r="R54" s="1381"/>
      <c r="S54" s="1382"/>
      <c r="T54" s="1383"/>
      <c r="U54" s="1384"/>
      <c r="V54" s="1385"/>
    </row>
    <row r="55" spans="1:22" ht="8.25" customHeight="1" thickBot="1">
      <c r="A55" s="1386" t="s">
        <v>150</v>
      </c>
      <c r="B55" s="1387">
        <v>45.3</v>
      </c>
      <c r="C55" s="1388">
        <v>35.07616344660464</v>
      </c>
      <c r="D55" s="1388">
        <v>31</v>
      </c>
      <c r="E55" s="1388">
        <v>29.035469629564297</v>
      </c>
      <c r="F55" s="1388">
        <v>27.595849484570984</v>
      </c>
      <c r="G55" s="1388">
        <v>26.7726</v>
      </c>
      <c r="H55" s="1389">
        <v>25.816621420439617</v>
      </c>
      <c r="I55" s="1390">
        <v>25.3846</v>
      </c>
      <c r="J55" s="1390">
        <v>25.025402621046638</v>
      </c>
      <c r="K55" s="1313">
        <v>24.52338333543426</v>
      </c>
      <c r="L55" s="1391">
        <v>24.134116914715243</v>
      </c>
      <c r="M55" s="1392"/>
      <c r="N55" s="1393"/>
      <c r="O55" s="1394"/>
      <c r="P55" s="1395"/>
      <c r="Q55" s="1396"/>
      <c r="R55" s="1387">
        <f>L55-K55</f>
        <v>-0.38926642071901796</v>
      </c>
      <c r="S55" s="1397">
        <f>L55-$B55</f>
        <v>-21.165883085284754</v>
      </c>
      <c r="T55" s="1312">
        <f>K55/K$55</f>
        <v>1</v>
      </c>
      <c r="U55" s="1398">
        <f>L55/L$55</f>
        <v>1</v>
      </c>
      <c r="V55" s="1399"/>
    </row>
    <row r="56" ht="8.25" customHeight="1">
      <c r="A56" s="1287" t="s">
        <v>329</v>
      </c>
    </row>
  </sheetData>
  <mergeCells count="2">
    <mergeCell ref="A1:V1"/>
    <mergeCell ref="B2:M2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2">
      <pane ySplit="1050" topLeftCell="BM1" activePane="bottomLeft" state="split"/>
      <selection pane="topLeft" activeCell="V2" sqref="V1:V16384"/>
      <selection pane="bottomLeft" activeCell="J53" sqref="J4:J53"/>
    </sheetView>
  </sheetViews>
  <sheetFormatPr defaultColWidth="9.140625" defaultRowHeight="8.25" customHeight="1"/>
  <cols>
    <col min="1" max="1" width="7.57421875" style="1425" bestFit="1" customWidth="1"/>
    <col min="2" max="2" width="6.421875" style="1458" customWidth="1"/>
    <col min="3" max="3" width="6.28125" style="1458" customWidth="1"/>
    <col min="4" max="4" width="7.00390625" style="1519" customWidth="1"/>
    <col min="5" max="5" width="6.00390625" style="1520" customWidth="1"/>
    <col min="6" max="6" width="4.57421875" style="1521" customWidth="1"/>
    <col min="7" max="7" width="4.7109375" style="1521" customWidth="1"/>
    <col min="8" max="8" width="4.8515625" style="1522" customWidth="1"/>
    <col min="9" max="9" width="5.00390625" style="1523" customWidth="1"/>
    <col min="10" max="10" width="5.28125" style="1523" customWidth="1"/>
    <col min="11" max="11" width="6.57421875" style="1524" customWidth="1"/>
    <col min="12" max="12" width="4.421875" style="1524" customWidth="1"/>
    <col min="13" max="13" width="6.00390625" style="1458" customWidth="1"/>
    <col min="14" max="14" width="7.57421875" style="1525" customWidth="1"/>
    <col min="15" max="15" width="5.7109375" style="1526" customWidth="1"/>
    <col min="16" max="16" width="6.8515625" style="1527" customWidth="1"/>
    <col min="17" max="17" width="6.28125" style="1528" customWidth="1"/>
    <col min="18" max="18" width="5.8515625" style="1529" customWidth="1"/>
    <col min="19" max="19" width="5.8515625" style="1528" customWidth="1"/>
    <col min="20" max="20" width="5.421875" style="1528" customWidth="1"/>
    <col min="21" max="21" width="4.8515625" style="1528" customWidth="1"/>
    <col min="22" max="22" width="10.421875" style="1425" customWidth="1"/>
    <col min="23" max="16384" width="9.140625" style="1458" customWidth="1"/>
  </cols>
  <sheetData>
    <row r="1" spans="1:22" s="1404" customFormat="1" ht="8.25" customHeight="1" thickBot="1">
      <c r="A1" s="1716" t="s">
        <v>158</v>
      </c>
      <c r="B1" s="1716"/>
      <c r="C1" s="1716"/>
      <c r="D1" s="1716"/>
      <c r="E1" s="1716"/>
      <c r="F1" s="1716"/>
      <c r="G1" s="1716"/>
      <c r="H1" s="1716"/>
      <c r="I1" s="1716"/>
      <c r="J1" s="1716"/>
      <c r="K1" s="1716"/>
      <c r="L1" s="1716"/>
      <c r="M1" s="1716"/>
      <c r="N1" s="1716"/>
      <c r="O1" s="1716"/>
      <c r="P1" s="1716"/>
      <c r="Q1" s="1716"/>
      <c r="R1" s="1716"/>
      <c r="S1" s="1716"/>
      <c r="T1" s="1716"/>
      <c r="U1" s="1716"/>
      <c r="V1" s="1403"/>
    </row>
    <row r="2" spans="1:22" s="1425" customFormat="1" ht="8.25" customHeight="1">
      <c r="A2" s="1405"/>
      <c r="B2" s="1406" t="s">
        <v>330</v>
      </c>
      <c r="C2" s="1407"/>
      <c r="D2" s="1408"/>
      <c r="E2" s="1408"/>
      <c r="F2" s="1409"/>
      <c r="G2" s="1410"/>
      <c r="H2" s="1411"/>
      <c r="I2" s="1411"/>
      <c r="J2" s="1412"/>
      <c r="K2" s="1413"/>
      <c r="L2" s="1414"/>
      <c r="M2" s="1415" t="s">
        <v>303</v>
      </c>
      <c r="N2" s="1416"/>
      <c r="O2" s="1417" t="s">
        <v>301</v>
      </c>
      <c r="P2" s="1418"/>
      <c r="Q2" s="1419" t="s">
        <v>302</v>
      </c>
      <c r="R2" s="1420"/>
      <c r="S2" s="1421" t="s">
        <v>149</v>
      </c>
      <c r="T2" s="1422"/>
      <c r="U2" s="1423"/>
      <c r="V2" s="1424"/>
    </row>
    <row r="3" spans="1:21" s="1425" customFormat="1" ht="8.25" customHeight="1" thickBot="1">
      <c r="A3" s="1426" t="s">
        <v>143</v>
      </c>
      <c r="B3" s="1427">
        <v>1984</v>
      </c>
      <c r="C3" s="1428">
        <v>1990</v>
      </c>
      <c r="D3" s="1428" t="s">
        <v>331</v>
      </c>
      <c r="E3" s="1428">
        <v>2000</v>
      </c>
      <c r="F3" s="1428">
        <v>2001</v>
      </c>
      <c r="G3" s="1429">
        <v>2002</v>
      </c>
      <c r="H3" s="1429">
        <v>2003</v>
      </c>
      <c r="I3" s="1429">
        <v>2004</v>
      </c>
      <c r="J3" s="1430">
        <v>2005</v>
      </c>
      <c r="K3" s="1431">
        <v>2006</v>
      </c>
      <c r="L3" s="1432" t="s">
        <v>145</v>
      </c>
      <c r="M3" s="1433">
        <v>2005</v>
      </c>
      <c r="N3" s="1434">
        <v>2006</v>
      </c>
      <c r="O3" s="1430">
        <v>2005</v>
      </c>
      <c r="P3" s="1435">
        <v>2006</v>
      </c>
      <c r="Q3" s="1436" t="s">
        <v>229</v>
      </c>
      <c r="R3" s="1437" t="s">
        <v>230</v>
      </c>
      <c r="S3" s="1438">
        <v>2005</v>
      </c>
      <c r="T3" s="1439">
        <v>2006</v>
      </c>
      <c r="U3" s="1440" t="s">
        <v>144</v>
      </c>
    </row>
    <row r="4" spans="1:22" ht="8.25" customHeight="1">
      <c r="A4" s="1441" t="s">
        <v>53</v>
      </c>
      <c r="B4" s="1442">
        <v>0.21428571428571427</v>
      </c>
      <c r="C4" s="1443">
        <v>0.6078431372549019</v>
      </c>
      <c r="D4" s="1443">
        <v>0.1111111111111111</v>
      </c>
      <c r="E4" s="1443">
        <v>0.18867924528301888</v>
      </c>
      <c r="F4" s="1444">
        <v>16.9811320754717</v>
      </c>
      <c r="G4" s="1444">
        <v>17.307692307692307</v>
      </c>
      <c r="H4" s="1444">
        <v>5.714285714285714</v>
      </c>
      <c r="I4" s="1445">
        <v>5.797101449275362</v>
      </c>
      <c r="J4" s="1446">
        <v>8.695652173913043</v>
      </c>
      <c r="K4" s="1447">
        <v>7.246376811594203</v>
      </c>
      <c r="L4" s="1448">
        <f aca="true" t="shared" si="0" ref="L4:L35">RANK(K4,K$4:K$53,1)</f>
        <v>8</v>
      </c>
      <c r="M4" s="1673">
        <v>69</v>
      </c>
      <c r="N4" s="1449">
        <v>69</v>
      </c>
      <c r="O4" s="1450">
        <v>6</v>
      </c>
      <c r="P4" s="1451">
        <v>5</v>
      </c>
      <c r="Q4" s="1452">
        <f aca="true" t="shared" si="1" ref="Q4:Q35">K4-J4</f>
        <v>-1.44927536231884</v>
      </c>
      <c r="R4" s="1453">
        <f aca="true" t="shared" si="2" ref="R4:R35">(K4/100-$B4)*100</f>
        <v>-14.182194616977222</v>
      </c>
      <c r="S4" s="1454">
        <f aca="true" t="shared" si="3" ref="S4:S35">J4/J$55</f>
        <v>0.16771343554405876</v>
      </c>
      <c r="T4" s="1455">
        <f aca="true" t="shared" si="4" ref="T4:T35">K4/K$55</f>
        <v>0.14285868485816675</v>
      </c>
      <c r="U4" s="1456" t="s">
        <v>53</v>
      </c>
      <c r="V4" s="1457"/>
    </row>
    <row r="5" spans="1:22" ht="8.25" customHeight="1">
      <c r="A5" s="1459" t="s">
        <v>54</v>
      </c>
      <c r="B5" s="1460">
        <v>0.24675324675324675</v>
      </c>
      <c r="C5" s="1461">
        <v>0.31983805668016196</v>
      </c>
      <c r="D5" s="1461">
        <v>0.3102310231023102</v>
      </c>
      <c r="E5" s="1461">
        <v>0.26557377049180325</v>
      </c>
      <c r="F5" s="1462">
        <v>37.333333333333336</v>
      </c>
      <c r="G5" s="1462">
        <v>39.24914675767918</v>
      </c>
      <c r="H5" s="1462">
        <v>42.2680412371134</v>
      </c>
      <c r="I5" s="1463">
        <v>46.540880503144656</v>
      </c>
      <c r="J5" s="1464">
        <v>47.02549575070821</v>
      </c>
      <c r="K5" s="1465">
        <v>45.98337950138504</v>
      </c>
      <c r="L5" s="1448">
        <f t="shared" si="0"/>
        <v>29</v>
      </c>
      <c r="M5" s="1466">
        <v>318</v>
      </c>
      <c r="N5" s="1467">
        <v>361</v>
      </c>
      <c r="O5" s="1468">
        <v>166</v>
      </c>
      <c r="P5" s="1469">
        <v>166</v>
      </c>
      <c r="Q5" s="1452">
        <f t="shared" si="1"/>
        <v>-1.042116249323172</v>
      </c>
      <c r="R5" s="1453">
        <f t="shared" si="2"/>
        <v>21.30805482606036</v>
      </c>
      <c r="S5" s="1470">
        <f t="shared" si="3"/>
        <v>0.9069828568090883</v>
      </c>
      <c r="T5" s="1455">
        <f t="shared" si="4"/>
        <v>0.9065392666844553</v>
      </c>
      <c r="U5" s="1471" t="s">
        <v>54</v>
      </c>
      <c r="V5" s="1457"/>
    </row>
    <row r="6" spans="1:22" ht="8.25" customHeight="1">
      <c r="A6" s="1459" t="s">
        <v>55</v>
      </c>
      <c r="B6" s="1460">
        <v>0.08196721311475409</v>
      </c>
      <c r="C6" s="1461">
        <v>0.25203252032520324</v>
      </c>
      <c r="D6" s="1461">
        <v>0.2361111111111111</v>
      </c>
      <c r="E6" s="1461">
        <v>0.164021164021164</v>
      </c>
      <c r="F6" s="1462">
        <v>39.8936170212766</v>
      </c>
      <c r="G6" s="1462">
        <v>31.914893617021278</v>
      </c>
      <c r="H6" s="1462">
        <v>43.61702127659574</v>
      </c>
      <c r="I6" s="1463">
        <v>50</v>
      </c>
      <c r="J6" s="1464">
        <v>54.78723404255319</v>
      </c>
      <c r="K6" s="1465">
        <v>61.13989637305699</v>
      </c>
      <c r="L6" s="1448">
        <f t="shared" si="0"/>
        <v>41</v>
      </c>
      <c r="M6" s="1466">
        <v>188</v>
      </c>
      <c r="N6" s="1467">
        <v>193</v>
      </c>
      <c r="O6" s="1468">
        <v>103</v>
      </c>
      <c r="P6" s="1469">
        <v>118</v>
      </c>
      <c r="Q6" s="1452">
        <f t="shared" si="1"/>
        <v>6.352662330503804</v>
      </c>
      <c r="R6" s="1453">
        <f t="shared" si="2"/>
        <v>52.943175061581584</v>
      </c>
      <c r="S6" s="1470">
        <f t="shared" si="3"/>
        <v>1.056683853201796</v>
      </c>
      <c r="T6" s="1455">
        <f t="shared" si="4"/>
        <v>1.205342395974294</v>
      </c>
      <c r="U6" s="1471" t="s">
        <v>55</v>
      </c>
      <c r="V6" s="1457"/>
    </row>
    <row r="7" spans="1:22" ht="8.25" customHeight="1">
      <c r="A7" s="1459" t="s">
        <v>56</v>
      </c>
      <c r="B7" s="1460">
        <v>0.14285714285714285</v>
      </c>
      <c r="C7" s="1461">
        <v>0.4</v>
      </c>
      <c r="D7" s="1461">
        <v>0.06179775280898876</v>
      </c>
      <c r="E7" s="1461">
        <v>0.28654970760233917</v>
      </c>
      <c r="F7" s="1462">
        <v>35.08771929824562</v>
      </c>
      <c r="G7" s="1462">
        <v>38.95348837209303</v>
      </c>
      <c r="H7" s="1462">
        <v>40.64171122994652</v>
      </c>
      <c r="I7" s="1463">
        <v>47.87234042553192</v>
      </c>
      <c r="J7" s="1464">
        <v>47.87234042553192</v>
      </c>
      <c r="K7" s="1465">
        <v>39.8936170212766</v>
      </c>
      <c r="L7" s="1448">
        <f t="shared" si="0"/>
        <v>15</v>
      </c>
      <c r="M7" s="1466">
        <v>188</v>
      </c>
      <c r="N7" s="1467">
        <v>188</v>
      </c>
      <c r="O7" s="1533">
        <v>90</v>
      </c>
      <c r="P7" s="1534">
        <v>75</v>
      </c>
      <c r="Q7" s="1452">
        <f t="shared" si="1"/>
        <v>-7.9787234042553195</v>
      </c>
      <c r="R7" s="1453">
        <f t="shared" si="2"/>
        <v>25.60790273556231</v>
      </c>
      <c r="S7" s="1470">
        <f t="shared" si="3"/>
        <v>0.9233159882345789</v>
      </c>
      <c r="T7" s="1455">
        <f t="shared" si="4"/>
        <v>0.7864826533415031</v>
      </c>
      <c r="U7" s="1471" t="s">
        <v>56</v>
      </c>
      <c r="V7" s="1457"/>
    </row>
    <row r="8" spans="1:22" ht="8.25" customHeight="1">
      <c r="A8" s="1459" t="s">
        <v>57</v>
      </c>
      <c r="B8" s="1460">
        <v>0.6659685863874345</v>
      </c>
      <c r="C8" s="1461">
        <v>0.8189216683621566</v>
      </c>
      <c r="D8" s="1461">
        <v>0.7881040892193308</v>
      </c>
      <c r="E8" s="1461">
        <v>0.7162408759124088</v>
      </c>
      <c r="F8" s="1462">
        <v>81.62705667276052</v>
      </c>
      <c r="G8" s="1462">
        <v>82.25659690627843</v>
      </c>
      <c r="H8" s="1462">
        <v>83.92370572207085</v>
      </c>
      <c r="I8" s="1463">
        <v>84.68468468468468</v>
      </c>
      <c r="J8" s="1464">
        <v>83.33333333333334</v>
      </c>
      <c r="K8" s="1465">
        <v>83.29092451229856</v>
      </c>
      <c r="L8" s="1448">
        <f t="shared" si="0"/>
        <v>50</v>
      </c>
      <c r="M8" s="1475">
        <v>1110</v>
      </c>
      <c r="N8" s="1467">
        <v>1179</v>
      </c>
      <c r="O8" s="1468">
        <v>945</v>
      </c>
      <c r="P8" s="1469">
        <v>982</v>
      </c>
      <c r="Q8" s="1452">
        <f t="shared" si="1"/>
        <v>-0.04240882103478327</v>
      </c>
      <c r="R8" s="1453">
        <f t="shared" si="2"/>
        <v>16.694065873555108</v>
      </c>
      <c r="S8" s="1470">
        <f t="shared" si="3"/>
        <v>1.6072537572972303</v>
      </c>
      <c r="T8" s="1455">
        <f t="shared" si="4"/>
        <v>1.6420388072297987</v>
      </c>
      <c r="U8" s="1471" t="s">
        <v>57</v>
      </c>
      <c r="V8" s="1457"/>
    </row>
    <row r="9" spans="1:22" ht="8.25" customHeight="1">
      <c r="A9" s="1459" t="s">
        <v>58</v>
      </c>
      <c r="B9" s="1460">
        <v>0.4716981132075472</v>
      </c>
      <c r="C9" s="1461">
        <v>0.5302013422818792</v>
      </c>
      <c r="D9" s="1461">
        <v>0.4756756756756757</v>
      </c>
      <c r="E9" s="1461">
        <v>0.32786885245901637</v>
      </c>
      <c r="F9" s="1462">
        <v>37.096774193548384</v>
      </c>
      <c r="G9" s="1462">
        <v>38.91891891891892</v>
      </c>
      <c r="H9" s="1462">
        <v>33.203125</v>
      </c>
      <c r="I9" s="1463">
        <v>34.63035019455253</v>
      </c>
      <c r="J9" s="1464">
        <v>42.75092936802974</v>
      </c>
      <c r="K9" s="1465">
        <v>41.2639405204461</v>
      </c>
      <c r="L9" s="1448">
        <f t="shared" si="0"/>
        <v>19</v>
      </c>
      <c r="M9" s="1466">
        <v>257</v>
      </c>
      <c r="N9" s="1467">
        <v>269</v>
      </c>
      <c r="O9" s="1468">
        <v>115</v>
      </c>
      <c r="P9" s="1469">
        <v>111</v>
      </c>
      <c r="Q9" s="1452">
        <f t="shared" si="1"/>
        <v>-1.486988847583639</v>
      </c>
      <c r="R9" s="1453">
        <f t="shared" si="2"/>
        <v>-5.905870800308621</v>
      </c>
      <c r="S9" s="1470">
        <f t="shared" si="3"/>
        <v>0.8245391022565715</v>
      </c>
      <c r="T9" s="1455">
        <f t="shared" si="4"/>
        <v>0.8134978939246834</v>
      </c>
      <c r="U9" s="1471" t="s">
        <v>58</v>
      </c>
      <c r="V9" s="1457"/>
    </row>
    <row r="10" spans="1:22" ht="8.25" customHeight="1">
      <c r="A10" s="1459" t="s">
        <v>59</v>
      </c>
      <c r="B10" s="1460">
        <v>0.6681222707423581</v>
      </c>
      <c r="C10" s="1461">
        <v>0.8017241379310345</v>
      </c>
      <c r="D10" s="1461">
        <v>0.5673469387755102</v>
      </c>
      <c r="E10" s="1461">
        <v>0.556910569105691</v>
      </c>
      <c r="F10" s="1462">
        <v>67.62295081967213</v>
      </c>
      <c r="G10" s="1462">
        <v>60.726072607260726</v>
      </c>
      <c r="H10" s="1462">
        <v>66.55629139072848</v>
      </c>
      <c r="I10" s="1463">
        <v>65.34653465346535</v>
      </c>
      <c r="J10" s="1464">
        <v>65.56291390728477</v>
      </c>
      <c r="K10" s="1465">
        <v>62.37623762376238</v>
      </c>
      <c r="L10" s="1448">
        <f t="shared" si="0"/>
        <v>43</v>
      </c>
      <c r="M10" s="1475">
        <v>303</v>
      </c>
      <c r="N10" s="1467">
        <v>303</v>
      </c>
      <c r="O10" s="1468">
        <v>198</v>
      </c>
      <c r="P10" s="1469">
        <v>189</v>
      </c>
      <c r="Q10" s="1452">
        <f t="shared" si="1"/>
        <v>-3.186676283522388</v>
      </c>
      <c r="R10" s="1453">
        <f t="shared" si="2"/>
        <v>-4.435989450473432</v>
      </c>
      <c r="S10" s="1470">
        <f t="shared" si="3"/>
        <v>1.264514876602059</v>
      </c>
      <c r="T10" s="1455">
        <f t="shared" si="4"/>
        <v>1.2297162437197047</v>
      </c>
      <c r="U10" s="1471" t="s">
        <v>59</v>
      </c>
      <c r="V10" s="1457"/>
    </row>
    <row r="11" spans="1:22" ht="8.25" customHeight="1">
      <c r="A11" s="1459" t="s">
        <v>60</v>
      </c>
      <c r="B11" s="1460">
        <v>0.34146341463414637</v>
      </c>
      <c r="C11" s="1461">
        <v>0.6585365853658537</v>
      </c>
      <c r="D11" s="1461">
        <v>0.575</v>
      </c>
      <c r="E11" s="1461">
        <v>0.2926829268292683</v>
      </c>
      <c r="F11" s="1462">
        <v>43.90243902439025</v>
      </c>
      <c r="G11" s="1462">
        <v>26.829268292682926</v>
      </c>
      <c r="H11" s="1462">
        <v>62.5</v>
      </c>
      <c r="I11" s="1463">
        <v>60</v>
      </c>
      <c r="J11" s="1464">
        <v>58.536585365853654</v>
      </c>
      <c r="K11" s="1465">
        <v>58.536585365853654</v>
      </c>
      <c r="L11" s="1448">
        <f t="shared" si="0"/>
        <v>40</v>
      </c>
      <c r="M11" s="1466">
        <v>40</v>
      </c>
      <c r="N11" s="1467">
        <v>41</v>
      </c>
      <c r="O11" s="1468">
        <v>24</v>
      </c>
      <c r="P11" s="1469">
        <v>24</v>
      </c>
      <c r="Q11" s="1452">
        <f t="shared" si="1"/>
        <v>0</v>
      </c>
      <c r="R11" s="1453">
        <f t="shared" si="2"/>
        <v>24.390243902439018</v>
      </c>
      <c r="S11" s="1470">
        <f t="shared" si="3"/>
        <v>1.12899776122342</v>
      </c>
      <c r="T11" s="1455">
        <f t="shared" si="4"/>
        <v>1.1540194250006055</v>
      </c>
      <c r="U11" s="1471" t="s">
        <v>60</v>
      </c>
      <c r="V11" s="1457"/>
    </row>
    <row r="12" spans="1:22" ht="8.25" customHeight="1">
      <c r="A12" s="1459" t="s">
        <v>61</v>
      </c>
      <c r="B12" s="1460">
        <v>0.02702702702702703</v>
      </c>
      <c r="C12" s="1461">
        <v>0.5913461538461539</v>
      </c>
      <c r="D12" s="1461">
        <v>0.48098859315589354</v>
      </c>
      <c r="E12" s="1461">
        <v>0.504835589941973</v>
      </c>
      <c r="F12" s="1462">
        <v>63.58381502890173</v>
      </c>
      <c r="G12" s="1462">
        <v>57.30769230769231</v>
      </c>
      <c r="H12" s="1462">
        <v>56.04838709677419</v>
      </c>
      <c r="I12" s="1463">
        <v>58.22416302765647</v>
      </c>
      <c r="J12" s="1464">
        <v>59.44055944055944</v>
      </c>
      <c r="K12" s="1465">
        <v>56.88202247191011</v>
      </c>
      <c r="L12" s="1448">
        <f t="shared" si="0"/>
        <v>39</v>
      </c>
      <c r="M12" s="1466">
        <v>687</v>
      </c>
      <c r="N12" s="1467">
        <v>712</v>
      </c>
      <c r="O12" s="1468">
        <v>425</v>
      </c>
      <c r="P12" s="1469">
        <v>405</v>
      </c>
      <c r="Q12" s="1452">
        <f t="shared" si="1"/>
        <v>-2.558536968649328</v>
      </c>
      <c r="R12" s="1453">
        <f t="shared" si="2"/>
        <v>54.1793197692074</v>
      </c>
      <c r="S12" s="1470">
        <f t="shared" si="3"/>
        <v>1.146432749960262</v>
      </c>
      <c r="T12" s="1455">
        <f t="shared" si="4"/>
        <v>1.1214005472925477</v>
      </c>
      <c r="U12" s="1471" t="s">
        <v>61</v>
      </c>
      <c r="V12" s="1457"/>
    </row>
    <row r="13" spans="1:22" ht="8.25" customHeight="1">
      <c r="A13" s="1459" t="s">
        <v>62</v>
      </c>
      <c r="B13" s="1460">
        <v>0.6139240506329114</v>
      </c>
      <c r="C13" s="1461">
        <v>0.3682795698924731</v>
      </c>
      <c r="D13" s="1461">
        <v>0.6781609195402298</v>
      </c>
      <c r="E13" s="1461">
        <v>0.19036697247706422</v>
      </c>
      <c r="F13" s="1462">
        <v>34.47488584474886</v>
      </c>
      <c r="G13" s="1462">
        <v>36.15560640732266</v>
      </c>
      <c r="H13" s="1462">
        <v>43.57798165137615</v>
      </c>
      <c r="I13" s="1463">
        <v>41.61849710982659</v>
      </c>
      <c r="J13" s="1464">
        <v>52.46212121212122</v>
      </c>
      <c r="K13" s="1465">
        <v>54.06427221172023</v>
      </c>
      <c r="L13" s="1448">
        <f t="shared" si="0"/>
        <v>36</v>
      </c>
      <c r="M13" s="1466">
        <v>519</v>
      </c>
      <c r="N13" s="1467">
        <v>529</v>
      </c>
      <c r="O13" s="1468">
        <v>277</v>
      </c>
      <c r="P13" s="1469">
        <v>286</v>
      </c>
      <c r="Q13" s="1452">
        <f t="shared" si="1"/>
        <v>1.6021509995990115</v>
      </c>
      <c r="R13" s="1453">
        <f t="shared" si="2"/>
        <v>-7.328132851570912</v>
      </c>
      <c r="S13" s="1470">
        <f t="shared" si="3"/>
        <v>1.0118392972075745</v>
      </c>
      <c r="T13" s="1455">
        <f t="shared" si="4"/>
        <v>1.065850013985279</v>
      </c>
      <c r="U13" s="1471" t="s">
        <v>62</v>
      </c>
      <c r="V13" s="1457"/>
    </row>
    <row r="14" spans="1:22" ht="8.25" customHeight="1">
      <c r="A14" s="1459" t="s">
        <v>63</v>
      </c>
      <c r="B14" s="1460">
        <v>0.4666666666666667</v>
      </c>
      <c r="C14" s="1461">
        <v>0.631578947368421</v>
      </c>
      <c r="D14" s="1461">
        <v>0.5581395348837209</v>
      </c>
      <c r="E14" s="1461">
        <v>0.2708333333333333</v>
      </c>
      <c r="F14" s="1462">
        <v>26.53061224489796</v>
      </c>
      <c r="G14" s="1462">
        <v>29.166666666666668</v>
      </c>
      <c r="H14" s="1462">
        <v>35.416666666666664</v>
      </c>
      <c r="I14" s="1463">
        <v>36.734693877551024</v>
      </c>
      <c r="J14" s="1464">
        <v>34.69387755102041</v>
      </c>
      <c r="K14" s="1465">
        <v>40.816326530612244</v>
      </c>
      <c r="L14" s="1448">
        <f t="shared" si="0"/>
        <v>17</v>
      </c>
      <c r="M14" s="1466">
        <v>49</v>
      </c>
      <c r="N14" s="1467">
        <v>49</v>
      </c>
      <c r="O14" s="1468">
        <v>17</v>
      </c>
      <c r="P14" s="1469">
        <v>20</v>
      </c>
      <c r="Q14" s="1452">
        <f t="shared" si="1"/>
        <v>6.122448979591837</v>
      </c>
      <c r="R14" s="1453">
        <f t="shared" si="2"/>
        <v>-5.850340136054422</v>
      </c>
      <c r="S14" s="1470">
        <f t="shared" si="3"/>
        <v>0.6691423805890508</v>
      </c>
      <c r="T14" s="1455">
        <f t="shared" si="4"/>
        <v>0.8046734085888576</v>
      </c>
      <c r="U14" s="1471" t="s">
        <v>63</v>
      </c>
      <c r="V14" s="1457"/>
    </row>
    <row r="15" spans="1:22" ht="8.25" customHeight="1">
      <c r="A15" s="1459" t="s">
        <v>64</v>
      </c>
      <c r="B15" s="1460">
        <v>0.1015625</v>
      </c>
      <c r="C15" s="1461">
        <v>0.1386861313868613</v>
      </c>
      <c r="D15" s="1461">
        <v>0.23129251700680273</v>
      </c>
      <c r="E15" s="1461">
        <v>0.136986301369863</v>
      </c>
      <c r="F15" s="1462">
        <v>33.333333333333336</v>
      </c>
      <c r="G15" s="1462">
        <v>36.734693877551024</v>
      </c>
      <c r="H15" s="1462">
        <v>33.98692810457516</v>
      </c>
      <c r="I15" s="1462">
        <v>36.60130718954248</v>
      </c>
      <c r="J15" s="1472">
        <v>39.869281045751634</v>
      </c>
      <c r="K15" s="1473">
        <v>41.44736842105263</v>
      </c>
      <c r="L15" s="1448">
        <f t="shared" si="0"/>
        <v>20</v>
      </c>
      <c r="M15" s="1466">
        <v>153</v>
      </c>
      <c r="N15" s="1467">
        <v>152</v>
      </c>
      <c r="O15" s="1468">
        <v>61</v>
      </c>
      <c r="P15" s="1469">
        <v>63</v>
      </c>
      <c r="Q15" s="1452">
        <f t="shared" si="1"/>
        <v>1.5780873753009956</v>
      </c>
      <c r="R15" s="1453">
        <f t="shared" si="2"/>
        <v>31.291118421052634</v>
      </c>
      <c r="S15" s="1470">
        <f t="shared" si="3"/>
        <v>0.7689606211382826</v>
      </c>
      <c r="T15" s="1455">
        <f t="shared" si="4"/>
        <v>0.8171140829979616</v>
      </c>
      <c r="U15" s="1471" t="s">
        <v>64</v>
      </c>
      <c r="V15" s="1457"/>
    </row>
    <row r="16" spans="1:22" ht="8.25" customHeight="1">
      <c r="A16" s="1459" t="s">
        <v>65</v>
      </c>
      <c r="B16" s="1460">
        <v>0</v>
      </c>
      <c r="C16" s="1461">
        <v>0.16</v>
      </c>
      <c r="D16" s="1461">
        <v>0.1111111111111111</v>
      </c>
      <c r="E16" s="1461">
        <v>0.2235294117647059</v>
      </c>
      <c r="F16" s="1462">
        <v>30.232558139534884</v>
      </c>
      <c r="G16" s="1462">
        <v>29.41176470588235</v>
      </c>
      <c r="H16" s="1462">
        <v>34.11764705882353</v>
      </c>
      <c r="I16" s="1463">
        <v>41.30434782608695</v>
      </c>
      <c r="J16" s="1464">
        <v>34.065934065934066</v>
      </c>
      <c r="K16" s="1465">
        <v>35.95505617977528</v>
      </c>
      <c r="L16" s="1448">
        <f t="shared" si="0"/>
        <v>14</v>
      </c>
      <c r="M16" s="1466">
        <v>92</v>
      </c>
      <c r="N16" s="1467">
        <v>89</v>
      </c>
      <c r="O16" s="1468">
        <v>31</v>
      </c>
      <c r="P16" s="1469">
        <v>32</v>
      </c>
      <c r="Q16" s="1452">
        <f t="shared" si="1"/>
        <v>1.8891221138412178</v>
      </c>
      <c r="R16" s="1453">
        <f t="shared" si="2"/>
        <v>35.95505617977528</v>
      </c>
      <c r="S16" s="1470">
        <f t="shared" si="3"/>
        <v>0.6570312062797468</v>
      </c>
      <c r="T16" s="1455">
        <f t="shared" si="4"/>
        <v>0.7088359014984994</v>
      </c>
      <c r="U16" s="1471" t="s">
        <v>65</v>
      </c>
      <c r="V16" s="1457"/>
    </row>
    <row r="17" spans="1:22" ht="8.25" customHeight="1">
      <c r="A17" s="1459" t="s">
        <v>66</v>
      </c>
      <c r="B17" s="1460">
        <v>0.2918454935622318</v>
      </c>
      <c r="C17" s="1461">
        <v>0.5091575091575091</v>
      </c>
      <c r="D17" s="1461">
        <v>0.4503937007874016</v>
      </c>
      <c r="E17" s="1461">
        <v>0.33853354134165364</v>
      </c>
      <c r="F17" s="1462">
        <v>50.30769230769231</v>
      </c>
      <c r="G17" s="1462">
        <v>55.81039755351682</v>
      </c>
      <c r="H17" s="1462">
        <v>56.925418569254184</v>
      </c>
      <c r="I17" s="1463">
        <v>61.390532544378694</v>
      </c>
      <c r="J17" s="1464">
        <v>48.640915593705294</v>
      </c>
      <c r="K17" s="1465">
        <v>42.17171717171717</v>
      </c>
      <c r="L17" s="1448">
        <f t="shared" si="0"/>
        <v>21</v>
      </c>
      <c r="M17" s="1466">
        <v>676</v>
      </c>
      <c r="N17" s="1467">
        <v>792</v>
      </c>
      <c r="O17" s="1533">
        <v>340</v>
      </c>
      <c r="P17" s="1534">
        <v>334</v>
      </c>
      <c r="Q17" s="1452">
        <f t="shared" si="1"/>
        <v>-6.469198421988125</v>
      </c>
      <c r="R17" s="1453">
        <f t="shared" si="2"/>
        <v>12.987167815493994</v>
      </c>
      <c r="S17" s="1470">
        <f t="shared" si="3"/>
        <v>0.9381395321563232</v>
      </c>
      <c r="T17" s="1455">
        <f t="shared" si="4"/>
        <v>0.8313942553639674</v>
      </c>
      <c r="U17" s="1471" t="s">
        <v>66</v>
      </c>
      <c r="V17" s="1457"/>
    </row>
    <row r="18" spans="1:22" ht="8.25" customHeight="1">
      <c r="A18" s="1459" t="s">
        <v>67</v>
      </c>
      <c r="B18" s="1460">
        <v>0.045454545454545456</v>
      </c>
      <c r="C18" s="1461">
        <v>0.10877192982456141</v>
      </c>
      <c r="D18" s="1461">
        <v>0.1724137931034483</v>
      </c>
      <c r="E18" s="1461">
        <v>0.15822784810126583</v>
      </c>
      <c r="F18" s="1462">
        <v>19.682539682539684</v>
      </c>
      <c r="G18" s="1462">
        <v>24.9211356466877</v>
      </c>
      <c r="H18" s="1462">
        <v>25.86750788643533</v>
      </c>
      <c r="I18" s="1463">
        <v>25.86750788643533</v>
      </c>
      <c r="J18" s="1464">
        <v>30.990415335463258</v>
      </c>
      <c r="K18" s="1465">
        <v>30.76923076923077</v>
      </c>
      <c r="L18" s="1448">
        <f t="shared" si="0"/>
        <v>11</v>
      </c>
      <c r="M18" s="1466">
        <v>317</v>
      </c>
      <c r="N18" s="1467">
        <v>312</v>
      </c>
      <c r="O18" s="1468">
        <v>97</v>
      </c>
      <c r="P18" s="1469">
        <v>96</v>
      </c>
      <c r="Q18" s="1452">
        <f t="shared" si="1"/>
        <v>-0.2211845662324876</v>
      </c>
      <c r="R18" s="1453">
        <f t="shared" si="2"/>
        <v>26.223776223776223</v>
      </c>
      <c r="S18" s="1470">
        <f t="shared" si="3"/>
        <v>0.5977135378575003</v>
      </c>
      <c r="T18" s="1455">
        <f t="shared" si="4"/>
        <v>0.606599954166985</v>
      </c>
      <c r="U18" s="1471" t="s">
        <v>67</v>
      </c>
      <c r="V18" s="1457"/>
    </row>
    <row r="19" spans="1:22" ht="8.25" customHeight="1">
      <c r="A19" s="1459" t="s">
        <v>68</v>
      </c>
      <c r="B19" s="1460">
        <v>0.1337579617834395</v>
      </c>
      <c r="C19" s="1461">
        <v>0.2375</v>
      </c>
      <c r="D19" s="1461">
        <v>0.13218390804597702</v>
      </c>
      <c r="E19" s="1461">
        <v>0.19662921348314608</v>
      </c>
      <c r="F19" s="1462">
        <v>23.88888888888889</v>
      </c>
      <c r="G19" s="1462">
        <v>27.528089887640448</v>
      </c>
      <c r="H19" s="1462">
        <v>22.22222222222222</v>
      </c>
      <c r="I19" s="1463">
        <v>17.83783783783784</v>
      </c>
      <c r="J19" s="1464">
        <v>24.766355140186917</v>
      </c>
      <c r="K19" s="1465">
        <v>25.11415525114155</v>
      </c>
      <c r="L19" s="1448">
        <f t="shared" si="0"/>
        <v>10</v>
      </c>
      <c r="M19" s="1466">
        <v>185</v>
      </c>
      <c r="N19" s="1467">
        <v>219</v>
      </c>
      <c r="O19" s="1468">
        <v>53</v>
      </c>
      <c r="P19" s="1469">
        <v>55</v>
      </c>
      <c r="Q19" s="1452">
        <f t="shared" si="1"/>
        <v>0.34780011095463337</v>
      </c>
      <c r="R19" s="1453">
        <f t="shared" si="2"/>
        <v>11.738359072797602</v>
      </c>
      <c r="S19" s="1470">
        <f t="shared" si="3"/>
        <v>0.4776698082434759</v>
      </c>
      <c r="T19" s="1455">
        <f t="shared" si="4"/>
        <v>0.4951129762892628</v>
      </c>
      <c r="U19" s="1471" t="s">
        <v>68</v>
      </c>
      <c r="V19" s="1457"/>
    </row>
    <row r="20" spans="1:22" ht="8.25" customHeight="1">
      <c r="A20" s="1459" t="s">
        <v>69</v>
      </c>
      <c r="B20" s="1460">
        <v>0.389937106918239</v>
      </c>
      <c r="C20" s="1461">
        <v>0.32065217391304346</v>
      </c>
      <c r="D20" s="1461">
        <v>0.4469026548672566</v>
      </c>
      <c r="E20" s="1461">
        <v>0.35964912280701755</v>
      </c>
      <c r="F20" s="1462">
        <v>49.78165938864629</v>
      </c>
      <c r="G20" s="1462">
        <v>52.838427947598255</v>
      </c>
      <c r="H20" s="1462">
        <v>60.476190476190474</v>
      </c>
      <c r="I20" s="1463">
        <v>66.34615384615384</v>
      </c>
      <c r="J20" s="1464">
        <v>66.98564593301435</v>
      </c>
      <c r="K20" s="1465">
        <v>69.04761904761905</v>
      </c>
      <c r="L20" s="1448">
        <f t="shared" si="0"/>
        <v>46</v>
      </c>
      <c r="M20" s="1475">
        <v>208</v>
      </c>
      <c r="N20" s="1467">
        <v>210</v>
      </c>
      <c r="O20" s="1468">
        <v>140</v>
      </c>
      <c r="P20" s="1469">
        <v>145</v>
      </c>
      <c r="Q20" s="1452">
        <f t="shared" si="1"/>
        <v>2.0619731146046973</v>
      </c>
      <c r="R20" s="1453">
        <f t="shared" si="2"/>
        <v>30.053908355795144</v>
      </c>
      <c r="S20" s="1470">
        <f t="shared" si="3"/>
        <v>1.291955173329831</v>
      </c>
      <c r="T20" s="1455">
        <f t="shared" si="4"/>
        <v>1.3612391828628176</v>
      </c>
      <c r="U20" s="1471" t="s">
        <v>69</v>
      </c>
      <c r="V20" s="1457"/>
    </row>
    <row r="21" spans="1:22" ht="8.25" customHeight="1">
      <c r="A21" s="1459" t="s">
        <v>70</v>
      </c>
      <c r="B21" s="1460">
        <v>0.5325443786982249</v>
      </c>
      <c r="C21" s="1461">
        <v>0.425531914893617</v>
      </c>
      <c r="D21" s="1461">
        <v>0.29411764705882354</v>
      </c>
      <c r="E21" s="1461">
        <v>0.3017241379310345</v>
      </c>
      <c r="F21" s="1462">
        <v>35.16949152542373</v>
      </c>
      <c r="G21" s="1462">
        <v>40.50632911392405</v>
      </c>
      <c r="H21" s="1462">
        <v>47.257383966244724</v>
      </c>
      <c r="I21" s="1463">
        <v>45.8955223880597</v>
      </c>
      <c r="J21" s="1464">
        <v>45.74132492113564</v>
      </c>
      <c r="K21" s="1465">
        <v>47.003154574132495</v>
      </c>
      <c r="L21" s="1448">
        <f t="shared" si="0"/>
        <v>32</v>
      </c>
      <c r="M21" s="1466">
        <v>268</v>
      </c>
      <c r="N21" s="1467">
        <v>317</v>
      </c>
      <c r="O21" s="1468">
        <v>145</v>
      </c>
      <c r="P21" s="1469">
        <v>149</v>
      </c>
      <c r="Q21" s="1452">
        <f t="shared" si="1"/>
        <v>1.2618296529968518</v>
      </c>
      <c r="R21" s="1453">
        <f t="shared" si="2"/>
        <v>-6.251283295689997</v>
      </c>
      <c r="S21" s="1470">
        <f t="shared" si="3"/>
        <v>0.8822149961189842</v>
      </c>
      <c r="T21" s="1455">
        <f t="shared" si="4"/>
        <v>0.9266436208371057</v>
      </c>
      <c r="U21" s="1471" t="s">
        <v>70</v>
      </c>
      <c r="V21" s="1457"/>
    </row>
    <row r="22" spans="1:22" ht="8.25" customHeight="1">
      <c r="A22" s="1459" t="s">
        <v>71</v>
      </c>
      <c r="B22" s="1460">
        <v>0.35384615384615387</v>
      </c>
      <c r="C22" s="1461">
        <v>0.5793450881612091</v>
      </c>
      <c r="D22" s="1461">
        <v>0.36724565756823824</v>
      </c>
      <c r="E22" s="1461">
        <v>0.41336633663366334</v>
      </c>
      <c r="F22" s="1462">
        <v>54.32098765432099</v>
      </c>
      <c r="G22" s="1462">
        <v>52.475247524752476</v>
      </c>
      <c r="H22" s="1462">
        <v>50.104821802935014</v>
      </c>
      <c r="I22" s="1463">
        <v>49.58158995815899</v>
      </c>
      <c r="J22" s="1464">
        <v>47.37945492662474</v>
      </c>
      <c r="K22" s="1465">
        <v>43.30543933054393</v>
      </c>
      <c r="L22" s="1448">
        <f t="shared" si="0"/>
        <v>25</v>
      </c>
      <c r="M22" s="1466">
        <v>478</v>
      </c>
      <c r="N22" s="1467">
        <v>478</v>
      </c>
      <c r="O22" s="1468">
        <v>226</v>
      </c>
      <c r="P22" s="1469">
        <v>207</v>
      </c>
      <c r="Q22" s="1452">
        <f t="shared" si="1"/>
        <v>-4.074015596080805</v>
      </c>
      <c r="R22" s="1453">
        <f t="shared" si="2"/>
        <v>7.920823945928546</v>
      </c>
      <c r="S22" s="1470">
        <f t="shared" si="3"/>
        <v>0.9138096833941484</v>
      </c>
      <c r="T22" s="1455">
        <f t="shared" si="4"/>
        <v>0.8537450191753957</v>
      </c>
      <c r="U22" s="1471" t="s">
        <v>71</v>
      </c>
      <c r="V22" s="1457"/>
    </row>
    <row r="23" spans="1:22" ht="8.25" customHeight="1">
      <c r="A23" s="1459" t="s">
        <v>72</v>
      </c>
      <c r="B23" s="1460">
        <v>0.6236559139784946</v>
      </c>
      <c r="C23" s="1461">
        <v>0.922077922077922</v>
      </c>
      <c r="D23" s="1461">
        <v>0.6470588235294118</v>
      </c>
      <c r="E23" s="1461">
        <v>0.6944444444444444</v>
      </c>
      <c r="F23" s="1462">
        <v>78.96825396825396</v>
      </c>
      <c r="G23" s="1462">
        <v>82.21343873517786</v>
      </c>
      <c r="H23" s="1462">
        <v>76.43097643097643</v>
      </c>
      <c r="I23" s="1463">
        <v>65.54054054054053</v>
      </c>
      <c r="J23" s="1464">
        <v>68.58108108108108</v>
      </c>
      <c r="K23" s="1465">
        <v>69.23076923076923</v>
      </c>
      <c r="L23" s="1448">
        <f t="shared" si="0"/>
        <v>47</v>
      </c>
      <c r="M23" s="1475">
        <v>296</v>
      </c>
      <c r="N23" s="1467">
        <v>299</v>
      </c>
      <c r="O23" s="1468">
        <v>203</v>
      </c>
      <c r="P23" s="1469">
        <v>207</v>
      </c>
      <c r="Q23" s="1452">
        <f t="shared" si="1"/>
        <v>0.6496881496881457</v>
      </c>
      <c r="R23" s="1453">
        <f t="shared" si="2"/>
        <v>6.865177832919766</v>
      </c>
      <c r="S23" s="1470">
        <f t="shared" si="3"/>
        <v>1.3227264029648826</v>
      </c>
      <c r="T23" s="1455">
        <f t="shared" si="4"/>
        <v>1.3648498968757161</v>
      </c>
      <c r="U23" s="1471" t="s">
        <v>72</v>
      </c>
      <c r="V23" s="1457"/>
    </row>
    <row r="24" spans="1:22" ht="8.25" customHeight="1">
      <c r="A24" s="1459" t="s">
        <v>73</v>
      </c>
      <c r="B24" s="1460">
        <v>0.10810810810810811</v>
      </c>
      <c r="C24" s="1461">
        <v>0.11320754716981132</v>
      </c>
      <c r="D24" s="1461">
        <v>0.09090909090909091</v>
      </c>
      <c r="E24" s="1461">
        <v>0.16981132075471697</v>
      </c>
      <c r="F24" s="1462">
        <v>3.9215686274509802</v>
      </c>
      <c r="G24" s="1462">
        <v>5.555555555555555</v>
      </c>
      <c r="H24" s="1462">
        <v>7.407407407407407</v>
      </c>
      <c r="I24" s="1463">
        <v>5.660377358490567</v>
      </c>
      <c r="J24" s="1464">
        <v>2.941176470588235</v>
      </c>
      <c r="K24" s="1465">
        <v>2.9850746268656714</v>
      </c>
      <c r="L24" s="1448">
        <f t="shared" si="0"/>
        <v>5</v>
      </c>
      <c r="M24" s="1466">
        <v>53</v>
      </c>
      <c r="N24" s="1467">
        <v>67</v>
      </c>
      <c r="O24" s="1468">
        <v>2</v>
      </c>
      <c r="P24" s="1469">
        <v>2</v>
      </c>
      <c r="Q24" s="1452">
        <f t="shared" si="1"/>
        <v>0.04389815627743632</v>
      </c>
      <c r="R24" s="1453">
        <f t="shared" si="2"/>
        <v>-7.825736183945139</v>
      </c>
      <c r="S24" s="1470">
        <f t="shared" si="3"/>
        <v>0.05672660319872576</v>
      </c>
      <c r="T24" s="1455">
        <f t="shared" si="4"/>
        <v>0.05884924928485675</v>
      </c>
      <c r="U24" s="1471" t="s">
        <v>73</v>
      </c>
      <c r="V24" s="1457"/>
    </row>
    <row r="25" spans="1:22" ht="8.25" customHeight="1">
      <c r="A25" s="1459" t="s">
        <v>74</v>
      </c>
      <c r="B25" s="1460">
        <v>0.39518072289156625</v>
      </c>
      <c r="C25" s="1461">
        <v>0.7252747252747253</v>
      </c>
      <c r="D25" s="1461">
        <v>0.426</v>
      </c>
      <c r="E25" s="1461">
        <v>0.3967935871743487</v>
      </c>
      <c r="F25" s="1462">
        <v>53.50701402805611</v>
      </c>
      <c r="G25" s="1462">
        <v>51.503006012024045</v>
      </c>
      <c r="H25" s="1462">
        <v>43.9873417721519</v>
      </c>
      <c r="I25" s="1463">
        <v>45.32488114104596</v>
      </c>
      <c r="J25" s="1464">
        <v>52.52365930599369</v>
      </c>
      <c r="K25" s="1465">
        <v>43.84858044164038</v>
      </c>
      <c r="L25" s="1448">
        <f t="shared" si="0"/>
        <v>26</v>
      </c>
      <c r="M25" s="1466">
        <v>631</v>
      </c>
      <c r="N25" s="1467">
        <v>634</v>
      </c>
      <c r="O25" s="1531">
        <v>333</v>
      </c>
      <c r="P25" s="1532">
        <v>278</v>
      </c>
      <c r="Q25" s="1452">
        <f t="shared" si="1"/>
        <v>-8.67507886435331</v>
      </c>
      <c r="R25" s="1453">
        <f t="shared" si="2"/>
        <v>4.330508152483753</v>
      </c>
      <c r="S25" s="1470">
        <f t="shared" si="3"/>
        <v>1.0130261851986957</v>
      </c>
      <c r="T25" s="1455">
        <f t="shared" si="4"/>
        <v>0.8644527738010582</v>
      </c>
      <c r="U25" s="1471" t="s">
        <v>74</v>
      </c>
      <c r="V25" s="1457"/>
    </row>
    <row r="26" spans="1:22" ht="8.25" customHeight="1">
      <c r="A26" s="1459" t="s">
        <v>75</v>
      </c>
      <c r="B26" s="1460">
        <v>0.4065934065934066</v>
      </c>
      <c r="C26" s="1461">
        <v>0.4976958525345622</v>
      </c>
      <c r="D26" s="1461">
        <v>0.630901287553648</v>
      </c>
      <c r="E26" s="1461">
        <v>0.7142857142857143</v>
      </c>
      <c r="F26" s="1462">
        <v>76.95652173913044</v>
      </c>
      <c r="G26" s="1462">
        <v>77.05627705627705</v>
      </c>
      <c r="H26" s="1462">
        <v>79.1304347826087</v>
      </c>
      <c r="I26" s="1463">
        <v>78.69565217391305</v>
      </c>
      <c r="J26" s="1464">
        <v>77.77777777777779</v>
      </c>
      <c r="K26" s="1465">
        <v>79.39914163090128</v>
      </c>
      <c r="L26" s="1448">
        <f t="shared" si="0"/>
        <v>49</v>
      </c>
      <c r="M26" s="1475">
        <v>230</v>
      </c>
      <c r="N26" s="1467">
        <v>233</v>
      </c>
      <c r="O26" s="1468">
        <v>182</v>
      </c>
      <c r="P26" s="1469">
        <v>185</v>
      </c>
      <c r="Q26" s="1452">
        <f t="shared" si="1"/>
        <v>1.6213638531234977</v>
      </c>
      <c r="R26" s="1453">
        <f t="shared" si="2"/>
        <v>38.739800971560626</v>
      </c>
      <c r="S26" s="1470">
        <f t="shared" si="3"/>
        <v>1.5001035068107482</v>
      </c>
      <c r="T26" s="1455">
        <f t="shared" si="4"/>
        <v>1.5653142594115868</v>
      </c>
      <c r="U26" s="1471" t="s">
        <v>75</v>
      </c>
      <c r="V26" s="1457"/>
    </row>
    <row r="27" spans="1:22" ht="8.25" customHeight="1">
      <c r="A27" s="1459" t="s">
        <v>76</v>
      </c>
      <c r="B27" s="1460">
        <v>0.36163522012578614</v>
      </c>
      <c r="C27" s="1461">
        <v>0.6815476190476191</v>
      </c>
      <c r="D27" s="1461">
        <v>0.7255434782608695</v>
      </c>
      <c r="E27" s="1461">
        <v>0.49731182795698925</v>
      </c>
      <c r="F27" s="1462">
        <v>62.83422459893048</v>
      </c>
      <c r="G27" s="1462">
        <v>59.62566844919786</v>
      </c>
      <c r="H27" s="1462">
        <v>59.62566844919786</v>
      </c>
      <c r="I27" s="1463">
        <v>49.340369393139845</v>
      </c>
      <c r="J27" s="1464">
        <v>47.94520547945205</v>
      </c>
      <c r="K27" s="1465">
        <v>54.794520547945204</v>
      </c>
      <c r="L27" s="1448">
        <f t="shared" si="0"/>
        <v>38</v>
      </c>
      <c r="M27" s="1466">
        <v>379</v>
      </c>
      <c r="N27" s="1467">
        <v>365</v>
      </c>
      <c r="O27" s="1468">
        <v>175</v>
      </c>
      <c r="P27" s="1469">
        <v>200</v>
      </c>
      <c r="Q27" s="1452">
        <f t="shared" si="1"/>
        <v>6.849315068493155</v>
      </c>
      <c r="R27" s="1453">
        <f t="shared" si="2"/>
        <v>18.63099853536659</v>
      </c>
      <c r="S27" s="1470">
        <f t="shared" si="3"/>
        <v>0.9247213398148446</v>
      </c>
      <c r="T27" s="1455">
        <f t="shared" si="4"/>
        <v>1.080246493722028</v>
      </c>
      <c r="U27" s="1471" t="s">
        <v>76</v>
      </c>
      <c r="V27" s="1457"/>
    </row>
    <row r="28" spans="1:22" ht="8.25" customHeight="1">
      <c r="A28" s="1459" t="s">
        <v>77</v>
      </c>
      <c r="B28" s="1460">
        <v>0.1652892561983471</v>
      </c>
      <c r="C28" s="1461">
        <v>0.0967741935483871</v>
      </c>
      <c r="D28" s="1461">
        <v>0.2992125984251969</v>
      </c>
      <c r="E28" s="1461">
        <v>0.25</v>
      </c>
      <c r="F28" s="1462">
        <v>37.5</v>
      </c>
      <c r="G28" s="1462">
        <v>41.08527131782946</v>
      </c>
      <c r="H28" s="1462">
        <v>32.84313725490196</v>
      </c>
      <c r="I28" s="1463">
        <v>33.33333333333333</v>
      </c>
      <c r="J28" s="1464">
        <v>32.6530612244898</v>
      </c>
      <c r="K28" s="1465">
        <v>40.7035175879397</v>
      </c>
      <c r="L28" s="1448">
        <f t="shared" si="0"/>
        <v>16</v>
      </c>
      <c r="M28" s="1466">
        <v>204</v>
      </c>
      <c r="N28" s="1467">
        <v>199</v>
      </c>
      <c r="O28" s="1468">
        <v>64</v>
      </c>
      <c r="P28" s="1469">
        <v>81</v>
      </c>
      <c r="Q28" s="1452">
        <f t="shared" si="1"/>
        <v>8.050456363449904</v>
      </c>
      <c r="R28" s="1453">
        <f t="shared" si="2"/>
        <v>24.17459196810499</v>
      </c>
      <c r="S28" s="1470">
        <f t="shared" si="3"/>
        <v>0.6297810640838126</v>
      </c>
      <c r="T28" s="1455">
        <f t="shared" si="4"/>
        <v>0.8024494368565769</v>
      </c>
      <c r="U28" s="1471" t="s">
        <v>77</v>
      </c>
      <c r="V28" s="1457"/>
    </row>
    <row r="29" spans="1:22" ht="8.25" customHeight="1">
      <c r="A29" s="1459" t="s">
        <v>78</v>
      </c>
      <c r="B29" s="1460">
        <v>0</v>
      </c>
      <c r="C29" s="1461">
        <v>0</v>
      </c>
      <c r="D29" s="1461">
        <v>0</v>
      </c>
      <c r="E29" s="1461">
        <v>0</v>
      </c>
      <c r="F29" s="1462">
        <v>0</v>
      </c>
      <c r="G29" s="1462">
        <v>0</v>
      </c>
      <c r="H29" s="1462">
        <v>0</v>
      </c>
      <c r="I29" s="1463">
        <v>0</v>
      </c>
      <c r="J29" s="1464">
        <v>0</v>
      </c>
      <c r="K29" s="1465">
        <v>0</v>
      </c>
      <c r="L29" s="1448">
        <f t="shared" si="0"/>
        <v>1</v>
      </c>
      <c r="M29" s="1475">
        <v>61</v>
      </c>
      <c r="N29" s="1467">
        <v>61</v>
      </c>
      <c r="O29" s="1468">
        <v>0</v>
      </c>
      <c r="P29" s="1469">
        <v>0</v>
      </c>
      <c r="Q29" s="1452">
        <f t="shared" si="1"/>
        <v>0</v>
      </c>
      <c r="R29" s="1453">
        <f t="shared" si="2"/>
        <v>0</v>
      </c>
      <c r="S29" s="1470">
        <f t="shared" si="3"/>
        <v>0</v>
      </c>
      <c r="T29" s="1455">
        <f t="shared" si="4"/>
        <v>0</v>
      </c>
      <c r="U29" s="1471" t="s">
        <v>78</v>
      </c>
      <c r="V29" s="1457"/>
    </row>
    <row r="30" spans="1:22" ht="8.25" customHeight="1">
      <c r="A30" s="1459" t="s">
        <v>79</v>
      </c>
      <c r="B30" s="1460">
        <v>0.3383084577114428</v>
      </c>
      <c r="C30" s="1461">
        <v>0.8026315789473685</v>
      </c>
      <c r="D30" s="1461">
        <v>0.4631268436578171</v>
      </c>
      <c r="E30" s="1461">
        <v>0.48936170212765956</v>
      </c>
      <c r="F30" s="1462">
        <v>68.8</v>
      </c>
      <c r="G30" s="1462">
        <v>74.86486486486487</v>
      </c>
      <c r="H30" s="1462">
        <v>73.52941176470588</v>
      </c>
      <c r="I30" s="1463">
        <v>75.58441558441558</v>
      </c>
      <c r="J30" s="1464">
        <v>72.46891651865009</v>
      </c>
      <c r="K30" s="1473">
        <v>70.17857142857142</v>
      </c>
      <c r="L30" s="1474">
        <f t="shared" si="0"/>
        <v>48</v>
      </c>
      <c r="M30" s="1475">
        <v>385</v>
      </c>
      <c r="N30" s="1467">
        <v>560</v>
      </c>
      <c r="O30" s="1468">
        <v>408</v>
      </c>
      <c r="P30" s="1469">
        <v>393</v>
      </c>
      <c r="Q30" s="1452">
        <f t="shared" si="1"/>
        <v>-2.2903450900786737</v>
      </c>
      <c r="R30" s="1453">
        <f t="shared" si="2"/>
        <v>36.347725657427134</v>
      </c>
      <c r="S30" s="1470">
        <f t="shared" si="3"/>
        <v>1.3977112603423159</v>
      </c>
      <c r="T30" s="1455">
        <f t="shared" si="4"/>
        <v>1.383535341892467</v>
      </c>
      <c r="U30" s="1471" t="s">
        <v>79</v>
      </c>
      <c r="V30" s="1457"/>
    </row>
    <row r="31" spans="1:22" ht="8.25" customHeight="1">
      <c r="A31" s="1459" t="s">
        <v>80</v>
      </c>
      <c r="B31" s="1460">
        <v>0.02631578947368421</v>
      </c>
      <c r="C31" s="1461">
        <v>0</v>
      </c>
      <c r="D31" s="1461">
        <v>0</v>
      </c>
      <c r="E31" s="1461">
        <v>0</v>
      </c>
      <c r="F31" s="1462">
        <v>0</v>
      </c>
      <c r="G31" s="1462">
        <v>0</v>
      </c>
      <c r="H31" s="1462">
        <v>0</v>
      </c>
      <c r="I31" s="1463">
        <v>0</v>
      </c>
      <c r="J31" s="1464">
        <v>0</v>
      </c>
      <c r="K31" s="1465">
        <v>0</v>
      </c>
      <c r="L31" s="1448">
        <f t="shared" si="0"/>
        <v>1</v>
      </c>
      <c r="M31" s="1466">
        <v>51</v>
      </c>
      <c r="N31" s="1467">
        <v>52</v>
      </c>
      <c r="O31" s="1468">
        <v>0</v>
      </c>
      <c r="P31" s="1469">
        <v>0</v>
      </c>
      <c r="Q31" s="1452">
        <f t="shared" si="1"/>
        <v>0</v>
      </c>
      <c r="R31" s="1453">
        <f t="shared" si="2"/>
        <v>-2.631578947368421</v>
      </c>
      <c r="S31" s="1470">
        <f t="shared" si="3"/>
        <v>0</v>
      </c>
      <c r="T31" s="1455">
        <f t="shared" si="4"/>
        <v>0</v>
      </c>
      <c r="U31" s="1471" t="s">
        <v>80</v>
      </c>
      <c r="V31" s="1457"/>
    </row>
    <row r="32" spans="1:22" ht="8.25" customHeight="1">
      <c r="A32" s="1459" t="s">
        <v>81</v>
      </c>
      <c r="B32" s="1460">
        <v>0.13513513513513514</v>
      </c>
      <c r="C32" s="1461">
        <v>0.5675675675675675</v>
      </c>
      <c r="D32" s="1461">
        <v>0.3488372093023256</v>
      </c>
      <c r="E32" s="1461">
        <v>0.20454545454545456</v>
      </c>
      <c r="F32" s="1462">
        <v>43.47826086956522</v>
      </c>
      <c r="G32" s="1462">
        <v>43.47826086956522</v>
      </c>
      <c r="H32" s="1462">
        <v>33.9622641509434</v>
      </c>
      <c r="I32" s="1463">
        <v>29.310344827586203</v>
      </c>
      <c r="J32" s="1464">
        <v>34.48275862068966</v>
      </c>
      <c r="K32" s="1465">
        <v>32.78688524590164</v>
      </c>
      <c r="L32" s="1448">
        <f t="shared" si="0"/>
        <v>12</v>
      </c>
      <c r="M32" s="1466">
        <v>58</v>
      </c>
      <c r="N32" s="1467">
        <v>61</v>
      </c>
      <c r="O32" s="1468">
        <v>20</v>
      </c>
      <c r="P32" s="1469">
        <v>20</v>
      </c>
      <c r="Q32" s="1452">
        <f t="shared" si="1"/>
        <v>-1.6958733747880217</v>
      </c>
      <c r="R32" s="1453">
        <f t="shared" si="2"/>
        <v>19.27337173238812</v>
      </c>
      <c r="S32" s="1470">
        <f t="shared" si="3"/>
        <v>0.6650705202609228</v>
      </c>
      <c r="T32" s="1455">
        <f t="shared" si="4"/>
        <v>0.6463770003418692</v>
      </c>
      <c r="U32" s="1471" t="s">
        <v>81</v>
      </c>
      <c r="V32" s="1457"/>
    </row>
    <row r="33" spans="1:22" ht="8.25" customHeight="1">
      <c r="A33" s="1459" t="s">
        <v>82</v>
      </c>
      <c r="B33" s="1460">
        <v>0.13953488372093023</v>
      </c>
      <c r="C33" s="1461">
        <v>0.45454545454545453</v>
      </c>
      <c r="D33" s="1461">
        <v>0.2916666666666667</v>
      </c>
      <c r="E33" s="1461">
        <v>0.3829787234042553</v>
      </c>
      <c r="F33" s="1462">
        <v>62.5</v>
      </c>
      <c r="G33" s="1462">
        <v>55.319148936170215</v>
      </c>
      <c r="H33" s="1462">
        <v>47.05882352941177</v>
      </c>
      <c r="I33" s="1463">
        <v>47.05882352941176</v>
      </c>
      <c r="J33" s="1464">
        <v>51.35135135135135</v>
      </c>
      <c r="K33" s="1465">
        <v>42.66666666666667</v>
      </c>
      <c r="L33" s="1448">
        <f t="shared" si="0"/>
        <v>23</v>
      </c>
      <c r="M33" s="1466">
        <v>51</v>
      </c>
      <c r="N33" s="1467">
        <v>75</v>
      </c>
      <c r="O33" s="1533">
        <v>38</v>
      </c>
      <c r="P33" s="1534">
        <v>32</v>
      </c>
      <c r="Q33" s="1452">
        <f t="shared" si="1"/>
        <v>-8.684684684684676</v>
      </c>
      <c r="R33" s="1453">
        <f t="shared" si="2"/>
        <v>28.71317829457365</v>
      </c>
      <c r="S33" s="1470">
        <f t="shared" si="3"/>
        <v>0.9904158288209958</v>
      </c>
      <c r="T33" s="1455">
        <f t="shared" si="4"/>
        <v>0.841151936444886</v>
      </c>
      <c r="U33" s="1471" t="s">
        <v>82</v>
      </c>
      <c r="V33" s="1457"/>
    </row>
    <row r="34" spans="1:22" ht="8.25" customHeight="1">
      <c r="A34" s="1459" t="s">
        <v>83</v>
      </c>
      <c r="B34" s="1460">
        <v>0.5826771653543307</v>
      </c>
      <c r="C34" s="1461">
        <v>0.6814814814814815</v>
      </c>
      <c r="D34" s="1461">
        <v>0.43564356435643564</v>
      </c>
      <c r="E34" s="1461">
        <v>0.47840531561461797</v>
      </c>
      <c r="F34" s="1462">
        <v>55.59105431309904</v>
      </c>
      <c r="G34" s="1462">
        <v>71.8849840255591</v>
      </c>
      <c r="H34" s="1462">
        <v>71.03825136612022</v>
      </c>
      <c r="I34" s="1463">
        <v>68.93732970027247</v>
      </c>
      <c r="J34" s="1464">
        <v>73.35164835164835</v>
      </c>
      <c r="K34" s="1465">
        <v>68.93732970027247</v>
      </c>
      <c r="L34" s="1448">
        <f t="shared" si="0"/>
        <v>45</v>
      </c>
      <c r="M34" s="1475">
        <v>367</v>
      </c>
      <c r="N34" s="1467">
        <v>367</v>
      </c>
      <c r="O34" s="1468">
        <v>267</v>
      </c>
      <c r="P34" s="1469">
        <v>253</v>
      </c>
      <c r="Q34" s="1452">
        <f t="shared" si="1"/>
        <v>-4.414318651375879</v>
      </c>
      <c r="R34" s="1453">
        <f t="shared" si="2"/>
        <v>10.669613164839408</v>
      </c>
      <c r="S34" s="1470">
        <f t="shared" si="3"/>
        <v>1.4147365490055837</v>
      </c>
      <c r="T34" s="1455">
        <f t="shared" si="4"/>
        <v>1.3590648836888375</v>
      </c>
      <c r="U34" s="1471" t="s">
        <v>83</v>
      </c>
      <c r="V34" s="1457"/>
    </row>
    <row r="35" spans="1:22" ht="8.25" customHeight="1">
      <c r="A35" s="1459" t="s">
        <v>84</v>
      </c>
      <c r="B35" s="1460">
        <v>0.10344827586206896</v>
      </c>
      <c r="C35" s="1461">
        <v>0.19148936170212766</v>
      </c>
      <c r="D35" s="1461">
        <v>0.16666666666666666</v>
      </c>
      <c r="E35" s="1461">
        <v>0.12962962962962962</v>
      </c>
      <c r="F35" s="1462">
        <v>14.953271028037383</v>
      </c>
      <c r="G35" s="1462">
        <v>20.18348623853211</v>
      </c>
      <c r="H35" s="1462">
        <v>18.181818181818183</v>
      </c>
      <c r="I35" s="1463">
        <v>17.307692307692307</v>
      </c>
      <c r="J35" s="1464">
        <v>16.7741935483871</v>
      </c>
      <c r="K35" s="1465">
        <v>15.384615384615385</v>
      </c>
      <c r="L35" s="1448">
        <f t="shared" si="0"/>
        <v>9</v>
      </c>
      <c r="M35" s="1466">
        <v>156</v>
      </c>
      <c r="N35" s="1467">
        <v>156</v>
      </c>
      <c r="O35" s="1468">
        <v>26</v>
      </c>
      <c r="P35" s="1469">
        <v>24</v>
      </c>
      <c r="Q35" s="1452">
        <f t="shared" si="1"/>
        <v>-1.3895781637717146</v>
      </c>
      <c r="R35" s="1453">
        <f t="shared" si="2"/>
        <v>5.039787798408489</v>
      </c>
      <c r="S35" s="1470">
        <f t="shared" si="3"/>
        <v>0.32352462727531345</v>
      </c>
      <c r="T35" s="1455">
        <f t="shared" si="4"/>
        <v>0.3032999770834925</v>
      </c>
      <c r="U35" s="1471" t="s">
        <v>84</v>
      </c>
      <c r="V35" s="1457"/>
    </row>
    <row r="36" spans="1:22" ht="8.25" customHeight="1">
      <c r="A36" s="1459" t="s">
        <v>85</v>
      </c>
      <c r="B36" s="1460">
        <v>0.1111111111111111</v>
      </c>
      <c r="C36" s="1461">
        <v>0.4782608695652174</v>
      </c>
      <c r="D36" s="1461">
        <v>0.37349397590361444</v>
      </c>
      <c r="E36" s="1461">
        <v>0.4875</v>
      </c>
      <c r="F36" s="1462">
        <v>41.97530864197531</v>
      </c>
      <c r="G36" s="1462">
        <v>46.15384615384615</v>
      </c>
      <c r="H36" s="1462">
        <v>64.1025641025641</v>
      </c>
      <c r="I36" s="1463">
        <v>64.1025641025641</v>
      </c>
      <c r="J36" s="1464">
        <v>47.32142857142857</v>
      </c>
      <c r="K36" s="1465">
        <v>54.700854700854705</v>
      </c>
      <c r="L36" s="1448">
        <f aca="true" t="shared" si="5" ref="L36:L53">RANK(K36,K$4:K$53,1)</f>
        <v>37</v>
      </c>
      <c r="M36" s="1466">
        <v>78</v>
      </c>
      <c r="N36" s="1467">
        <v>117</v>
      </c>
      <c r="O36" s="1531">
        <v>53</v>
      </c>
      <c r="P36" s="1532">
        <v>64</v>
      </c>
      <c r="Q36" s="1452">
        <f aca="true" t="shared" si="6" ref="Q36:Q53">K36-J36</f>
        <v>7.379426129426136</v>
      </c>
      <c r="R36" s="1453">
        <f aca="true" t="shared" si="7" ref="R36:R53">(K36/100-$B36)*100</f>
        <v>43.5897435897436</v>
      </c>
      <c r="S36" s="1470">
        <f aca="true" t="shared" si="8" ref="S36:S53">J36/J$55</f>
        <v>0.9126905264652128</v>
      </c>
      <c r="T36" s="1455">
        <f aca="true" t="shared" si="9" ref="T36:T53">K36/K$55</f>
        <v>1.0783999185190845</v>
      </c>
      <c r="U36" s="1471" t="s">
        <v>85</v>
      </c>
      <c r="V36" s="1457"/>
    </row>
    <row r="37" spans="1:22" ht="8.25" customHeight="1">
      <c r="A37" s="1459" t="s">
        <v>86</v>
      </c>
      <c r="B37" s="1460">
        <v>0.3068362480127186</v>
      </c>
      <c r="C37" s="1461">
        <v>0.6176470588235294</v>
      </c>
      <c r="D37" s="1461">
        <v>0.33903133903133903</v>
      </c>
      <c r="E37" s="1461">
        <v>0.36363636363636365</v>
      </c>
      <c r="F37" s="1462">
        <v>42.97752808988764</v>
      </c>
      <c r="G37" s="1462">
        <v>44.18282548476454</v>
      </c>
      <c r="H37" s="1462">
        <v>47.86795048143053</v>
      </c>
      <c r="I37" s="1463">
        <v>53.38983050847458</v>
      </c>
      <c r="J37" s="1464">
        <v>53.38983050847458</v>
      </c>
      <c r="K37" s="1465">
        <v>51.68800931315482</v>
      </c>
      <c r="L37" s="1448">
        <f t="shared" si="5"/>
        <v>35</v>
      </c>
      <c r="M37" s="1466">
        <v>708</v>
      </c>
      <c r="N37" s="1467">
        <v>859</v>
      </c>
      <c r="O37" s="1468">
        <v>378</v>
      </c>
      <c r="P37" s="1469">
        <v>444</v>
      </c>
      <c r="Q37" s="1452">
        <f t="shared" si="6"/>
        <v>-1.7018211953197593</v>
      </c>
      <c r="R37" s="1453">
        <f t="shared" si="7"/>
        <v>21.004384511882968</v>
      </c>
      <c r="S37" s="1470">
        <f t="shared" si="8"/>
        <v>1.0297320682344966</v>
      </c>
      <c r="T37" s="1455">
        <f t="shared" si="9"/>
        <v>1.0190031826111283</v>
      </c>
      <c r="U37" s="1471" t="s">
        <v>86</v>
      </c>
      <c r="V37" s="1457"/>
    </row>
    <row r="38" spans="1:22" ht="8.25" customHeight="1">
      <c r="A38" s="1459" t="s">
        <v>87</v>
      </c>
      <c r="B38" s="1460">
        <v>0.30194319880418535</v>
      </c>
      <c r="C38" s="1461">
        <v>0.48</v>
      </c>
      <c r="D38" s="1461">
        <v>0.5188679245283019</v>
      </c>
      <c r="E38" s="1461">
        <v>0.557510148849797</v>
      </c>
      <c r="F38" s="1462">
        <v>71.37096774193549</v>
      </c>
      <c r="G38" s="1462">
        <v>70.39030955585464</v>
      </c>
      <c r="H38" s="1462">
        <v>63.518299881936244</v>
      </c>
      <c r="I38" s="1463">
        <v>64.89988221436984</v>
      </c>
      <c r="J38" s="1464">
        <v>59.95288574793876</v>
      </c>
      <c r="K38" s="1465">
        <v>64.23529411764706</v>
      </c>
      <c r="L38" s="1448">
        <f t="shared" si="5"/>
        <v>44</v>
      </c>
      <c r="M38" s="1466">
        <v>849</v>
      </c>
      <c r="N38" s="1467">
        <v>850</v>
      </c>
      <c r="O38" s="1468">
        <v>509</v>
      </c>
      <c r="P38" s="1469">
        <v>546</v>
      </c>
      <c r="Q38" s="1452">
        <f t="shared" si="6"/>
        <v>4.2824083697083</v>
      </c>
      <c r="R38" s="1453">
        <f t="shared" si="7"/>
        <v>34.040974237228525</v>
      </c>
      <c r="S38" s="1470">
        <f t="shared" si="8"/>
        <v>1.1563140105502334</v>
      </c>
      <c r="T38" s="1455">
        <f t="shared" si="9"/>
        <v>1.266366610199194</v>
      </c>
      <c r="U38" s="1471" t="s">
        <v>87</v>
      </c>
      <c r="V38" s="1457"/>
    </row>
    <row r="39" spans="1:22" ht="8.25" customHeight="1">
      <c r="A39" s="1459" t="s">
        <v>88</v>
      </c>
      <c r="B39" s="1460">
        <v>0.27</v>
      </c>
      <c r="C39" s="1461">
        <v>0.30917874396135264</v>
      </c>
      <c r="D39" s="1461">
        <v>0.27751196172248804</v>
      </c>
      <c r="E39" s="1461">
        <v>0</v>
      </c>
      <c r="F39" s="1462">
        <v>39.23444976076555</v>
      </c>
      <c r="G39" s="1462">
        <v>44.71153846153846</v>
      </c>
      <c r="H39" s="1462">
        <v>33.19838056680162</v>
      </c>
      <c r="I39" s="1463">
        <v>34.81781376518219</v>
      </c>
      <c r="J39" s="1464">
        <v>34.67741935483871</v>
      </c>
      <c r="K39" s="1465">
        <v>34.53815261044177</v>
      </c>
      <c r="L39" s="1448">
        <f t="shared" si="5"/>
        <v>13</v>
      </c>
      <c r="M39" s="1466">
        <v>247</v>
      </c>
      <c r="N39" s="1467">
        <v>249</v>
      </c>
      <c r="O39" s="1468">
        <v>86</v>
      </c>
      <c r="P39" s="1469">
        <v>86</v>
      </c>
      <c r="Q39" s="1452">
        <f t="shared" si="6"/>
        <v>-0.13926674439694153</v>
      </c>
      <c r="R39" s="1453">
        <f t="shared" si="7"/>
        <v>7.5381526104417675</v>
      </c>
      <c r="S39" s="1470">
        <f t="shared" si="8"/>
        <v>0.6688249506172345</v>
      </c>
      <c r="T39" s="1455">
        <f t="shared" si="9"/>
        <v>0.6809023581914551</v>
      </c>
      <c r="U39" s="1471" t="s">
        <v>88</v>
      </c>
      <c r="V39" s="1457"/>
    </row>
    <row r="40" spans="1:22" ht="8.25" customHeight="1">
      <c r="A40" s="1459" t="s">
        <v>89</v>
      </c>
      <c r="B40" s="1460">
        <v>0.18045112781954886</v>
      </c>
      <c r="C40" s="1461">
        <v>0.44696969696969696</v>
      </c>
      <c r="D40" s="1461">
        <v>0.4794520547945205</v>
      </c>
      <c r="E40" s="1461">
        <v>0.4857142857142857</v>
      </c>
      <c r="F40" s="1462">
        <v>54.48275862068966</v>
      </c>
      <c r="G40" s="1462">
        <v>58.9041095890411</v>
      </c>
      <c r="H40" s="1462">
        <v>54.48275862068966</v>
      </c>
      <c r="I40" s="1463">
        <v>41.27906976744186</v>
      </c>
      <c r="J40" s="1464">
        <v>38.95348837209303</v>
      </c>
      <c r="K40" s="1465">
        <v>45.348837209302324</v>
      </c>
      <c r="L40" s="1448">
        <f t="shared" si="5"/>
        <v>28</v>
      </c>
      <c r="M40" s="1466">
        <v>172</v>
      </c>
      <c r="N40" s="1467">
        <v>172</v>
      </c>
      <c r="O40" s="1468">
        <v>67</v>
      </c>
      <c r="P40" s="1469">
        <v>78</v>
      </c>
      <c r="Q40" s="1452">
        <f t="shared" si="6"/>
        <v>6.395348837209298</v>
      </c>
      <c r="R40" s="1453">
        <f t="shared" si="7"/>
        <v>27.303724427347436</v>
      </c>
      <c r="S40" s="1470">
        <f t="shared" si="8"/>
        <v>0.7512976865505657</v>
      </c>
      <c r="T40" s="1455">
        <f t="shared" si="9"/>
        <v>0.8940295836123877</v>
      </c>
      <c r="U40" s="1471" t="s">
        <v>89</v>
      </c>
      <c r="V40" s="1457"/>
    </row>
    <row r="41" spans="1:22" ht="8.25" customHeight="1">
      <c r="A41" s="1459" t="s">
        <v>90</v>
      </c>
      <c r="B41" s="1460">
        <v>0.3557422969187675</v>
      </c>
      <c r="C41" s="1461">
        <v>0.36228287841191065</v>
      </c>
      <c r="D41" s="1461">
        <v>0.2859960552268245</v>
      </c>
      <c r="E41" s="1461">
        <v>0.2909090909090909</v>
      </c>
      <c r="F41" s="1462">
        <v>35.507246376811594</v>
      </c>
      <c r="G41" s="1462">
        <v>40.57971014492754</v>
      </c>
      <c r="H41" s="1462">
        <v>37.327188940092164</v>
      </c>
      <c r="I41" s="1463">
        <v>42.16691068814056</v>
      </c>
      <c r="J41" s="1464">
        <v>43.16860465116279</v>
      </c>
      <c r="K41" s="1465">
        <v>41.04803493449782</v>
      </c>
      <c r="L41" s="1448">
        <f t="shared" si="5"/>
        <v>18</v>
      </c>
      <c r="M41" s="1466">
        <v>683</v>
      </c>
      <c r="N41" s="1467">
        <v>687</v>
      </c>
      <c r="O41" s="1468">
        <v>297</v>
      </c>
      <c r="P41" s="1469">
        <v>282</v>
      </c>
      <c r="Q41" s="1452">
        <f t="shared" si="6"/>
        <v>-2.120569716664967</v>
      </c>
      <c r="R41" s="1453">
        <f t="shared" si="7"/>
        <v>5.473805242621071</v>
      </c>
      <c r="S41" s="1470">
        <f t="shared" si="8"/>
        <v>0.8325948242743209</v>
      </c>
      <c r="T41" s="1455">
        <f t="shared" si="9"/>
        <v>0.8092414235721133</v>
      </c>
      <c r="U41" s="1471" t="s">
        <v>90</v>
      </c>
      <c r="V41" s="1457"/>
    </row>
    <row r="42" spans="1:22" ht="8.25" customHeight="1">
      <c r="A42" s="1459" t="s">
        <v>91</v>
      </c>
      <c r="B42" s="1460">
        <v>0.32653061224489793</v>
      </c>
      <c r="C42" s="1461">
        <v>0.4489795918367347</v>
      </c>
      <c r="D42" s="1461">
        <v>0.5416666666666666</v>
      </c>
      <c r="E42" s="1461">
        <v>0.5510204081632653</v>
      </c>
      <c r="F42" s="1462">
        <v>62.5</v>
      </c>
      <c r="G42" s="1462">
        <v>60.416666666666664</v>
      </c>
      <c r="H42" s="1462">
        <v>59.183673469387756</v>
      </c>
      <c r="I42" s="1463">
        <v>65.95744680851064</v>
      </c>
      <c r="J42" s="1464">
        <v>62</v>
      </c>
      <c r="K42" s="1465">
        <v>62</v>
      </c>
      <c r="L42" s="1448">
        <f t="shared" si="5"/>
        <v>42</v>
      </c>
      <c r="M42" s="1475">
        <v>47</v>
      </c>
      <c r="N42" s="1467">
        <v>50</v>
      </c>
      <c r="O42" s="1468">
        <v>31</v>
      </c>
      <c r="P42" s="1469">
        <v>31</v>
      </c>
      <c r="Q42" s="1452">
        <f t="shared" si="6"/>
        <v>0</v>
      </c>
      <c r="R42" s="1453">
        <f t="shared" si="7"/>
        <v>29.346938775510207</v>
      </c>
      <c r="S42" s="1470">
        <f t="shared" si="8"/>
        <v>1.195796795429139</v>
      </c>
      <c r="T42" s="1455">
        <f t="shared" si="9"/>
        <v>1.2222989076464748</v>
      </c>
      <c r="U42" s="1471" t="s">
        <v>91</v>
      </c>
      <c r="V42" s="1457"/>
    </row>
    <row r="43" spans="1:22" ht="8.25" customHeight="1">
      <c r="A43" s="1459" t="s">
        <v>92</v>
      </c>
      <c r="B43" s="1460">
        <v>0.2702702702702703</v>
      </c>
      <c r="C43" s="1461">
        <v>0.6440677966101694</v>
      </c>
      <c r="D43" s="1461">
        <v>0.4620253164556962</v>
      </c>
      <c r="E43" s="1461">
        <v>0.5063291139240507</v>
      </c>
      <c r="F43" s="1462">
        <v>48.05194805194805</v>
      </c>
      <c r="G43" s="1462">
        <v>46.496815286624205</v>
      </c>
      <c r="H43" s="1462">
        <v>55.483870967741936</v>
      </c>
      <c r="I43" s="1463">
        <v>56.68789808917197</v>
      </c>
      <c r="J43" s="1464">
        <v>49.36708860759494</v>
      </c>
      <c r="K43" s="1473">
        <v>50</v>
      </c>
      <c r="L43" s="1474">
        <f t="shared" si="5"/>
        <v>33</v>
      </c>
      <c r="M43" s="1466">
        <v>157</v>
      </c>
      <c r="N43" s="1467">
        <v>236</v>
      </c>
      <c r="O43" s="1468">
        <v>117</v>
      </c>
      <c r="P43" s="1469">
        <v>118</v>
      </c>
      <c r="Q43" s="1452">
        <f t="shared" si="6"/>
        <v>0.6329113924050631</v>
      </c>
      <c r="R43" s="1453">
        <f t="shared" si="7"/>
        <v>22.972972972972972</v>
      </c>
      <c r="S43" s="1470">
        <f t="shared" si="8"/>
        <v>0.9521452638165869</v>
      </c>
      <c r="T43" s="1455">
        <f t="shared" si="9"/>
        <v>0.9857249255213506</v>
      </c>
      <c r="U43" s="1471" t="s">
        <v>92</v>
      </c>
      <c r="V43" s="1457"/>
    </row>
    <row r="44" spans="1:22" ht="8.25" customHeight="1">
      <c r="A44" s="1459" t="s">
        <v>93</v>
      </c>
      <c r="B44" s="1460">
        <v>0</v>
      </c>
      <c r="C44" s="1461">
        <v>0.14893617021276595</v>
      </c>
      <c r="D44" s="1461">
        <v>0.42857142857142855</v>
      </c>
      <c r="E44" s="1461">
        <v>0</v>
      </c>
      <c r="F44" s="1462">
        <v>2.0408163265306123</v>
      </c>
      <c r="G44" s="1462">
        <v>0</v>
      </c>
      <c r="H44" s="1462">
        <v>0</v>
      </c>
      <c r="I44" s="1463">
        <v>0</v>
      </c>
      <c r="J44" s="1464">
        <v>0</v>
      </c>
      <c r="K44" s="1465">
        <v>1.4492753623188406</v>
      </c>
      <c r="L44" s="1448">
        <f t="shared" si="5"/>
        <v>4</v>
      </c>
      <c r="M44" s="1466">
        <v>70</v>
      </c>
      <c r="N44" s="1467">
        <v>69</v>
      </c>
      <c r="O44" s="1468">
        <v>0</v>
      </c>
      <c r="P44" s="1469">
        <v>1</v>
      </c>
      <c r="Q44" s="1452">
        <f t="shared" si="6"/>
        <v>1.4492753623188406</v>
      </c>
      <c r="R44" s="1453">
        <f t="shared" si="7"/>
        <v>1.4492753623188406</v>
      </c>
      <c r="S44" s="1470">
        <f t="shared" si="8"/>
        <v>0</v>
      </c>
      <c r="T44" s="1455">
        <f t="shared" si="9"/>
        <v>0.02857173697163335</v>
      </c>
      <c r="U44" s="1471" t="s">
        <v>93</v>
      </c>
      <c r="V44" s="1457"/>
    </row>
    <row r="45" spans="1:22" ht="8.25" customHeight="1">
      <c r="A45" s="1459" t="s">
        <v>94</v>
      </c>
      <c r="B45" s="1460">
        <v>0.4959677419354839</v>
      </c>
      <c r="C45" s="1461">
        <v>0.5425531914893617</v>
      </c>
      <c r="D45" s="1461">
        <v>0.5479876160990712</v>
      </c>
      <c r="E45" s="1461">
        <v>0.5059171597633136</v>
      </c>
      <c r="F45" s="1462">
        <v>53.55029585798817</v>
      </c>
      <c r="G45" s="1462">
        <v>57.227138643067846</v>
      </c>
      <c r="H45" s="1462">
        <v>45.12820512820513</v>
      </c>
      <c r="I45" s="1462">
        <v>44.52554744525548</v>
      </c>
      <c r="J45" s="1472">
        <v>43.96135265700483</v>
      </c>
      <c r="K45" s="1473">
        <v>46.50602409638554</v>
      </c>
      <c r="L45" s="1448">
        <f t="shared" si="5"/>
        <v>30</v>
      </c>
      <c r="M45" s="1466">
        <v>411</v>
      </c>
      <c r="N45" s="1467">
        <v>415</v>
      </c>
      <c r="O45" s="1468">
        <v>182</v>
      </c>
      <c r="P45" s="1469">
        <v>193</v>
      </c>
      <c r="Q45" s="1452">
        <f t="shared" si="6"/>
        <v>2.544671439380707</v>
      </c>
      <c r="R45" s="1453">
        <f t="shared" si="7"/>
        <v>-3.0907500971628474</v>
      </c>
      <c r="S45" s="1470">
        <f t="shared" si="8"/>
        <v>0.8478845908060749</v>
      </c>
      <c r="T45" s="1455">
        <f t="shared" si="9"/>
        <v>0.9168429427740754</v>
      </c>
      <c r="U45" s="1471" t="s">
        <v>94</v>
      </c>
      <c r="V45" s="1457"/>
    </row>
    <row r="46" spans="1:22" ht="8.25" customHeight="1">
      <c r="A46" s="1459" t="s">
        <v>95</v>
      </c>
      <c r="B46" s="1460">
        <v>0.4817001180637544</v>
      </c>
      <c r="C46" s="1461">
        <v>0.5395987328405492</v>
      </c>
      <c r="D46" s="1461">
        <v>0.4064015518913676</v>
      </c>
      <c r="E46" s="1461">
        <v>0.4877571008814887</v>
      </c>
      <c r="F46" s="1462">
        <v>56.219392752203724</v>
      </c>
      <c r="G46" s="1462">
        <v>55.93056894889103</v>
      </c>
      <c r="H46" s="1462">
        <v>57.773512476007674</v>
      </c>
      <c r="I46" s="1463">
        <v>58.22906641000962</v>
      </c>
      <c r="J46" s="1464">
        <v>59.672762271414825</v>
      </c>
      <c r="K46" s="1465">
        <v>50.66539923954373</v>
      </c>
      <c r="L46" s="1448">
        <f t="shared" si="5"/>
        <v>34</v>
      </c>
      <c r="M46" s="1466">
        <v>1039</v>
      </c>
      <c r="N46" s="1467">
        <v>1052</v>
      </c>
      <c r="O46" s="1468">
        <v>620</v>
      </c>
      <c r="P46" s="1469">
        <v>533</v>
      </c>
      <c r="Q46" s="1452">
        <f t="shared" si="6"/>
        <v>-9.007363031871094</v>
      </c>
      <c r="R46" s="1453">
        <f t="shared" si="7"/>
        <v>2.495387433168289</v>
      </c>
      <c r="S46" s="1470">
        <f t="shared" si="8"/>
        <v>1.1509112564284305</v>
      </c>
      <c r="T46" s="1455">
        <f t="shared" si="9"/>
        <v>0.9988429378381748</v>
      </c>
      <c r="U46" s="1471" t="s">
        <v>95</v>
      </c>
      <c r="V46" s="1457"/>
    </row>
    <row r="47" spans="1:22" ht="8.25" customHeight="1">
      <c r="A47" s="1459" t="s">
        <v>96</v>
      </c>
      <c r="B47" s="1460">
        <v>0.2204724409448819</v>
      </c>
      <c r="C47" s="1461">
        <v>0.5753424657534246</v>
      </c>
      <c r="D47" s="1461">
        <v>0.1834319526627219</v>
      </c>
      <c r="E47" s="1461">
        <v>0.15568862275449102</v>
      </c>
      <c r="F47" s="1462">
        <v>34.319526627218934</v>
      </c>
      <c r="G47" s="1462">
        <v>56.54761904761905</v>
      </c>
      <c r="H47" s="1462">
        <v>50.89820359281437</v>
      </c>
      <c r="I47" s="1463">
        <v>35.81395348837209</v>
      </c>
      <c r="J47" s="1464">
        <v>42.523364485981304</v>
      </c>
      <c r="K47" s="1465">
        <v>46.51162790697674</v>
      </c>
      <c r="L47" s="1448">
        <f t="shared" si="5"/>
        <v>31</v>
      </c>
      <c r="M47" s="1466">
        <v>215</v>
      </c>
      <c r="N47" s="1467">
        <v>215</v>
      </c>
      <c r="O47" s="1531">
        <v>91</v>
      </c>
      <c r="P47" s="1532">
        <v>100</v>
      </c>
      <c r="Q47" s="1452">
        <f t="shared" si="6"/>
        <v>3.9882634209954375</v>
      </c>
      <c r="R47" s="1453">
        <f t="shared" si="7"/>
        <v>24.464383812488556</v>
      </c>
      <c r="S47" s="1470">
        <f t="shared" si="8"/>
        <v>0.8201500481161565</v>
      </c>
      <c r="T47" s="1455">
        <f t="shared" si="9"/>
        <v>0.9169534190896285</v>
      </c>
      <c r="U47" s="1471" t="s">
        <v>96</v>
      </c>
      <c r="V47" s="1457"/>
    </row>
    <row r="48" spans="1:22" ht="8.25" customHeight="1">
      <c r="A48" s="1459" t="s">
        <v>97</v>
      </c>
      <c r="B48" s="1460">
        <v>0.4026548672566372</v>
      </c>
      <c r="C48" s="1461">
        <v>0.6822742474916388</v>
      </c>
      <c r="D48" s="1461">
        <v>0.4020100502512563</v>
      </c>
      <c r="E48" s="1461">
        <v>0.42857142857142855</v>
      </c>
      <c r="F48" s="1462">
        <v>40.104166666666664</v>
      </c>
      <c r="G48" s="1462">
        <v>51.54639175257732</v>
      </c>
      <c r="H48" s="1462">
        <v>44.30992736077482</v>
      </c>
      <c r="I48" s="1463">
        <v>47.68518518518518</v>
      </c>
      <c r="J48" s="1464">
        <v>42.53897550111358</v>
      </c>
      <c r="K48" s="1465">
        <v>42.63392857142857</v>
      </c>
      <c r="L48" s="1448">
        <f t="shared" si="5"/>
        <v>22</v>
      </c>
      <c r="M48" s="1466">
        <v>432</v>
      </c>
      <c r="N48" s="1467">
        <v>448</v>
      </c>
      <c r="O48" s="1468">
        <v>191</v>
      </c>
      <c r="P48" s="1469">
        <v>191</v>
      </c>
      <c r="Q48" s="1452">
        <f t="shared" si="6"/>
        <v>0.09495307031498612</v>
      </c>
      <c r="R48" s="1453">
        <f t="shared" si="7"/>
        <v>2.3684418457648517</v>
      </c>
      <c r="S48" s="1470">
        <f t="shared" si="8"/>
        <v>0.8204511384688755</v>
      </c>
      <c r="T48" s="1455">
        <f t="shared" si="9"/>
        <v>0.8405065213150802</v>
      </c>
      <c r="U48" s="1471" t="s">
        <v>97</v>
      </c>
      <c r="V48" s="1457"/>
    </row>
    <row r="49" spans="1:22" ht="8.25" customHeight="1">
      <c r="A49" s="1459" t="s">
        <v>98</v>
      </c>
      <c r="B49" s="1460">
        <v>0</v>
      </c>
      <c r="C49" s="1461">
        <v>0</v>
      </c>
      <c r="D49" s="1461">
        <v>0</v>
      </c>
      <c r="E49" s="1461">
        <v>0.05</v>
      </c>
      <c r="F49" s="1462">
        <v>4.878048780487805</v>
      </c>
      <c r="G49" s="1462">
        <v>5</v>
      </c>
      <c r="H49" s="1462">
        <v>5</v>
      </c>
      <c r="I49" s="1463">
        <v>5</v>
      </c>
      <c r="J49" s="1464">
        <v>5</v>
      </c>
      <c r="K49" s="1465">
        <v>5</v>
      </c>
      <c r="L49" s="1448">
        <f t="shared" si="5"/>
        <v>7</v>
      </c>
      <c r="M49" s="1466">
        <v>40</v>
      </c>
      <c r="N49" s="1467">
        <v>40</v>
      </c>
      <c r="O49" s="1468">
        <v>2</v>
      </c>
      <c r="P49" s="1469">
        <v>2</v>
      </c>
      <c r="Q49" s="1452">
        <f t="shared" si="6"/>
        <v>0</v>
      </c>
      <c r="R49" s="1453">
        <f t="shared" si="7"/>
        <v>5</v>
      </c>
      <c r="S49" s="1470">
        <f t="shared" si="8"/>
        <v>0.0964352254378338</v>
      </c>
      <c r="T49" s="1455">
        <f t="shared" si="9"/>
        <v>0.09857249255213506</v>
      </c>
      <c r="U49" s="1471" t="s">
        <v>98</v>
      </c>
      <c r="V49" s="1457"/>
    </row>
    <row r="50" spans="1:22" ht="8.25" customHeight="1">
      <c r="A50" s="1459" t="s">
        <v>99</v>
      </c>
      <c r="B50" s="1460">
        <v>0.6666666666666666</v>
      </c>
      <c r="C50" s="1461">
        <v>0.5041666666666667</v>
      </c>
      <c r="D50" s="1461">
        <v>0.5992366412213741</v>
      </c>
      <c r="E50" s="1461">
        <v>0.18250950570342206</v>
      </c>
      <c r="F50" s="1462">
        <v>59.9236641221374</v>
      </c>
      <c r="G50" s="1462">
        <v>60.07604562737642</v>
      </c>
      <c r="H50" s="1462">
        <v>54.372623574144484</v>
      </c>
      <c r="I50" s="1463">
        <v>36.36363636363637</v>
      </c>
      <c r="J50" s="1464">
        <v>49.328859060402685</v>
      </c>
      <c r="K50" s="1465">
        <v>42.76094276094276</v>
      </c>
      <c r="L50" s="1448">
        <f t="shared" si="5"/>
        <v>24</v>
      </c>
      <c r="M50" s="1466">
        <v>297</v>
      </c>
      <c r="N50" s="1467">
        <v>297</v>
      </c>
      <c r="O50" s="1468">
        <v>147</v>
      </c>
      <c r="P50" s="1469">
        <v>127</v>
      </c>
      <c r="Q50" s="1452">
        <f t="shared" si="6"/>
        <v>-6.567916299459924</v>
      </c>
      <c r="R50" s="1453">
        <f t="shared" si="7"/>
        <v>-23.905723905723903</v>
      </c>
      <c r="S50" s="1470">
        <f t="shared" si="8"/>
        <v>0.9514079288162127</v>
      </c>
      <c r="T50" s="1455">
        <f t="shared" si="9"/>
        <v>0.8430105423650608</v>
      </c>
      <c r="U50" s="1471" t="s">
        <v>99</v>
      </c>
      <c r="V50" s="1457"/>
    </row>
    <row r="51" spans="1:22" ht="8.25" customHeight="1">
      <c r="A51" s="1459" t="s">
        <v>100</v>
      </c>
      <c r="B51" s="1460">
        <v>0.375</v>
      </c>
      <c r="C51" s="1461">
        <v>0.5887096774193549</v>
      </c>
      <c r="D51" s="1461">
        <v>0.5033557046979866</v>
      </c>
      <c r="E51" s="1461">
        <v>0.32075471698113206</v>
      </c>
      <c r="F51" s="1462">
        <v>39.375</v>
      </c>
      <c r="G51" s="1462">
        <v>38.75</v>
      </c>
      <c r="H51" s="1462">
        <v>42.35807860262009</v>
      </c>
      <c r="I51" s="1463">
        <v>36.53136531365313</v>
      </c>
      <c r="J51" s="1464">
        <v>36.88212927756654</v>
      </c>
      <c r="K51" s="1465">
        <v>44.230769230769226</v>
      </c>
      <c r="L51" s="1448">
        <f t="shared" si="5"/>
        <v>27</v>
      </c>
      <c r="M51" s="1466">
        <v>271</v>
      </c>
      <c r="N51" s="1467">
        <v>260</v>
      </c>
      <c r="O51" s="1531">
        <v>97</v>
      </c>
      <c r="P51" s="1532">
        <v>115</v>
      </c>
      <c r="Q51" s="1452">
        <f t="shared" si="6"/>
        <v>7.348639953202685</v>
      </c>
      <c r="R51" s="1453">
        <f t="shared" si="7"/>
        <v>6.730769230769229</v>
      </c>
      <c r="S51" s="1470">
        <f t="shared" si="8"/>
        <v>0.7113472903018919</v>
      </c>
      <c r="T51" s="1455">
        <f t="shared" si="9"/>
        <v>0.8719874341150409</v>
      </c>
      <c r="U51" s="1471" t="s">
        <v>100</v>
      </c>
      <c r="V51" s="1457"/>
    </row>
    <row r="52" spans="1:22" ht="8.25" customHeight="1">
      <c r="A52" s="1459" t="s">
        <v>101</v>
      </c>
      <c r="B52" s="1460">
        <v>0.10989010989010989</v>
      </c>
      <c r="C52" s="1461">
        <v>0.25555555555555554</v>
      </c>
      <c r="D52" s="1461">
        <v>0.14285714285714285</v>
      </c>
      <c r="E52" s="1461">
        <v>0.010752688172043012</v>
      </c>
      <c r="F52" s="1462">
        <v>3.1914893617021276</v>
      </c>
      <c r="G52" s="1462">
        <v>5.376344086021505</v>
      </c>
      <c r="H52" s="1462">
        <v>5.319148936170213</v>
      </c>
      <c r="I52" s="1463">
        <v>4.25531914893617</v>
      </c>
      <c r="J52" s="1464">
        <v>3.79746835443038</v>
      </c>
      <c r="K52" s="1465">
        <v>4.49438202247191</v>
      </c>
      <c r="L52" s="1448">
        <f t="shared" si="5"/>
        <v>6</v>
      </c>
      <c r="M52" s="1466">
        <v>94</v>
      </c>
      <c r="N52" s="1467">
        <v>178</v>
      </c>
      <c r="O52" s="1468">
        <v>6</v>
      </c>
      <c r="P52" s="1469">
        <v>8</v>
      </c>
      <c r="Q52" s="1452">
        <f t="shared" si="6"/>
        <v>0.6969136680415304</v>
      </c>
      <c r="R52" s="1453">
        <f t="shared" si="7"/>
        <v>-6.494628966539079</v>
      </c>
      <c r="S52" s="1470">
        <f t="shared" si="8"/>
        <v>0.07324194337050668</v>
      </c>
      <c r="T52" s="1455">
        <f t="shared" si="9"/>
        <v>0.08860448768731242</v>
      </c>
      <c r="U52" s="1471" t="s">
        <v>101</v>
      </c>
      <c r="V52" s="1457"/>
    </row>
    <row r="53" spans="1:22" ht="8.25" customHeight="1" thickBot="1">
      <c r="A53" s="1476" t="s">
        <v>102</v>
      </c>
      <c r="B53" s="1477">
        <v>0</v>
      </c>
      <c r="C53" s="1478">
        <v>0</v>
      </c>
      <c r="D53" s="1478">
        <v>0</v>
      </c>
      <c r="E53" s="1478">
        <v>0</v>
      </c>
      <c r="F53" s="1479">
        <v>0</v>
      </c>
      <c r="G53" s="1479">
        <v>0</v>
      </c>
      <c r="H53" s="1479">
        <v>0</v>
      </c>
      <c r="I53" s="1480">
        <v>0</v>
      </c>
      <c r="J53" s="1481">
        <v>0</v>
      </c>
      <c r="K53" s="1482">
        <v>0</v>
      </c>
      <c r="L53" s="1448">
        <f t="shared" si="5"/>
        <v>1</v>
      </c>
      <c r="M53" s="1672">
        <v>88</v>
      </c>
      <c r="N53" s="1483">
        <v>97</v>
      </c>
      <c r="O53" s="1484">
        <v>0</v>
      </c>
      <c r="P53" s="1485">
        <v>0</v>
      </c>
      <c r="Q53" s="1486">
        <f t="shared" si="6"/>
        <v>0</v>
      </c>
      <c r="R53" s="1487">
        <f t="shared" si="7"/>
        <v>0</v>
      </c>
      <c r="S53" s="1488">
        <f t="shared" si="8"/>
        <v>0</v>
      </c>
      <c r="T53" s="1489">
        <f t="shared" si="9"/>
        <v>0</v>
      </c>
      <c r="U53" s="1490" t="s">
        <v>102</v>
      </c>
      <c r="V53" s="1457"/>
    </row>
    <row r="54" spans="1:22" s="1425" customFormat="1" ht="8.25" customHeight="1">
      <c r="A54" s="1491" t="s">
        <v>52</v>
      </c>
      <c r="B54" s="1492" t="s">
        <v>140</v>
      </c>
      <c r="C54" s="1408" t="s">
        <v>140</v>
      </c>
      <c r="D54" s="1408" t="s">
        <v>140</v>
      </c>
      <c r="E54" s="1408"/>
      <c r="F54" s="1493"/>
      <c r="G54" s="1410"/>
      <c r="H54" s="1411"/>
      <c r="I54" s="1411"/>
      <c r="J54" s="1412"/>
      <c r="K54" s="1413"/>
      <c r="L54" s="1414"/>
      <c r="M54" s="1494">
        <v>14925</v>
      </c>
      <c r="N54" s="1495">
        <f>SUM(N4:N53)</f>
        <v>15882</v>
      </c>
      <c r="O54" s="1496">
        <v>8051</v>
      </c>
      <c r="P54" s="1497">
        <v>8056</v>
      </c>
      <c r="Q54" s="1498"/>
      <c r="R54" s="1499"/>
      <c r="S54" s="1500"/>
      <c r="T54" s="1501"/>
      <c r="U54" s="1502"/>
      <c r="V54" s="1424"/>
    </row>
    <row r="55" spans="1:21" s="1425" customFormat="1" ht="8.25" customHeight="1" thickBot="1">
      <c r="A55" s="1503" t="s">
        <v>150</v>
      </c>
      <c r="B55" s="1504">
        <v>0.36800905404130907</v>
      </c>
      <c r="C55" s="1505">
        <v>0.528006947459835</v>
      </c>
      <c r="D55" s="1505">
        <v>0.441073600973236</v>
      </c>
      <c r="E55" s="1505">
        <v>0.4012815680361854</v>
      </c>
      <c r="F55" s="1506">
        <v>50.9022</v>
      </c>
      <c r="G55" s="1506">
        <v>52.76</v>
      </c>
      <c r="H55" s="1506">
        <v>51.78</v>
      </c>
      <c r="I55" s="1506">
        <v>51.60469011725293</v>
      </c>
      <c r="J55" s="1507">
        <v>51.84827408552293</v>
      </c>
      <c r="K55" s="1508">
        <v>50.724090164966626</v>
      </c>
      <c r="L55" s="1509"/>
      <c r="M55" s="1430">
        <f>M54/50</f>
        <v>298.5</v>
      </c>
      <c r="N55" s="1510">
        <f>N54/50</f>
        <v>317.64</v>
      </c>
      <c r="O55" s="1430">
        <f>O54/50</f>
        <v>161.02</v>
      </c>
      <c r="P55" s="1511">
        <f>P54/50</f>
        <v>161.12</v>
      </c>
      <c r="Q55" s="1512">
        <f>K55-J55</f>
        <v>-1.1241839205563053</v>
      </c>
      <c r="R55" s="1513">
        <f>(K55/100-$B55)*100</f>
        <v>13.923184760835722</v>
      </c>
      <c r="S55" s="1514">
        <f>J55/J$55</f>
        <v>1</v>
      </c>
      <c r="T55" s="1515">
        <f>K55/K$55</f>
        <v>1</v>
      </c>
      <c r="U55" s="1516"/>
    </row>
    <row r="56" spans="1:2" ht="8.25" customHeight="1">
      <c r="A56" s="1517" t="s">
        <v>332</v>
      </c>
      <c r="B56" s="1518"/>
    </row>
    <row r="57" spans="1:2" ht="8.25" customHeight="1">
      <c r="A57" s="1530"/>
      <c r="B57" s="1518"/>
    </row>
    <row r="58" spans="1:2" ht="8.25" customHeight="1">
      <c r="A58" s="1530"/>
      <c r="B58" s="1518"/>
    </row>
    <row r="59" spans="1:2" ht="8.25" customHeight="1">
      <c r="A59" s="1530"/>
      <c r="B59" s="1518"/>
    </row>
    <row r="60" spans="1:2" ht="8.25" customHeight="1">
      <c r="A60" s="1530"/>
      <c r="B60" s="1518"/>
    </row>
    <row r="61" spans="1:2" ht="8.25" customHeight="1">
      <c r="A61" s="1530"/>
      <c r="B61" s="1518"/>
    </row>
    <row r="62" spans="1:2" ht="8.25" customHeight="1">
      <c r="A62" s="1530"/>
      <c r="B62" s="1518"/>
    </row>
    <row r="63" spans="1:2" ht="8.25" customHeight="1">
      <c r="A63" s="1530"/>
      <c r="B63" s="1518"/>
    </row>
    <row r="64" spans="1:2" ht="8.25" customHeight="1">
      <c r="A64" s="1530"/>
      <c r="B64" s="1518"/>
    </row>
    <row r="65" spans="1:2" ht="8.25" customHeight="1">
      <c r="A65" s="1530"/>
      <c r="B65" s="1518"/>
    </row>
    <row r="66" spans="1:2" ht="8.25" customHeight="1">
      <c r="A66" s="1530"/>
      <c r="B66" s="1518"/>
    </row>
    <row r="67" spans="1:2" ht="8.25" customHeight="1">
      <c r="A67" s="1530"/>
      <c r="B67" s="1518"/>
    </row>
    <row r="68" spans="1:2" ht="8.25" customHeight="1">
      <c r="A68" s="1530"/>
      <c r="B68" s="1518"/>
    </row>
    <row r="69" spans="1:2" ht="8.25" customHeight="1">
      <c r="A69" s="1530"/>
      <c r="B69" s="1518"/>
    </row>
    <row r="70" spans="1:2" ht="8.25" customHeight="1">
      <c r="A70" s="1530"/>
      <c r="B70" s="1518"/>
    </row>
    <row r="71" spans="1:2" ht="8.25" customHeight="1">
      <c r="A71" s="1530"/>
      <c r="B71" s="1518"/>
    </row>
    <row r="72" spans="1:2" ht="8.25" customHeight="1">
      <c r="A72" s="1530"/>
      <c r="B72" s="1518"/>
    </row>
    <row r="73" spans="1:2" ht="8.25" customHeight="1">
      <c r="A73" s="1530"/>
      <c r="B73" s="1518"/>
    </row>
  </sheetData>
  <mergeCells count="1">
    <mergeCell ref="A1:U1"/>
  </mergeCells>
  <printOptions/>
  <pageMargins left="0.75" right="0.75" top="1" bottom="1" header="0.5" footer="0.5"/>
  <pageSetup horizontalDpi="300" verticalDpi="300" orientation="landscape" r:id="rId2"/>
  <ignoredErrors>
    <ignoredError sqref="N5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63"/>
  <sheetViews>
    <sheetView workbookViewId="0" topLeftCell="A1">
      <pane ySplit="1260" topLeftCell="BM1" activePane="bottomLeft" state="split"/>
      <selection pane="topLeft" activeCell="A1" sqref="A1"/>
      <selection pane="bottomLeft" activeCell="J54" sqref="J5:J54"/>
    </sheetView>
  </sheetViews>
  <sheetFormatPr defaultColWidth="9.140625" defaultRowHeight="8.25" customHeight="1"/>
  <cols>
    <col min="1" max="1" width="5.140625" style="902" customWidth="1"/>
    <col min="2" max="2" width="5.57421875" style="892" customWidth="1"/>
    <col min="3" max="3" width="6.00390625" style="892" customWidth="1"/>
    <col min="4" max="4" width="5.7109375" style="892" customWidth="1"/>
    <col min="5" max="5" width="6.140625" style="1007" customWidth="1"/>
    <col min="6" max="6" width="5.28125" style="1006" customWidth="1"/>
    <col min="7" max="7" width="4.8515625" style="1006" customWidth="1"/>
    <col min="8" max="8" width="5.00390625" style="1006" customWidth="1"/>
    <col min="9" max="9" width="5.28125" style="1010" customWidth="1"/>
    <col min="10" max="10" width="4.7109375" style="1010" customWidth="1"/>
    <col min="11" max="11" width="5.00390625" style="1010" customWidth="1"/>
    <col min="12" max="12" width="4.421875" style="1010" customWidth="1"/>
    <col min="13" max="13" width="5.57421875" style="1007" customWidth="1"/>
    <col min="14" max="14" width="5.140625" style="1011" customWidth="1"/>
    <col min="15" max="15" width="4.57421875" style="1007" customWidth="1"/>
    <col min="16" max="16" width="4.7109375" style="1011" customWidth="1"/>
    <col min="17" max="17" width="5.140625" style="1013" customWidth="1"/>
    <col min="18" max="18" width="5.8515625" style="1006" customWidth="1"/>
    <col min="19" max="19" width="4.57421875" style="1013" customWidth="1"/>
    <col min="20" max="20" width="5.00390625" style="1013" customWidth="1"/>
    <col min="21" max="21" width="5.57421875" style="1013" customWidth="1"/>
    <col min="22" max="16384" width="9.140625" style="892" customWidth="1"/>
  </cols>
  <sheetData>
    <row r="1" spans="1:21" s="1039" customFormat="1" ht="8.25" customHeight="1" thickBot="1">
      <c r="A1" s="1717" t="s">
        <v>178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  <c r="O1" s="1717"/>
      <c r="P1" s="1717"/>
      <c r="Q1" s="1717"/>
      <c r="R1" s="1717"/>
      <c r="S1" s="1717"/>
      <c r="T1" s="1717"/>
      <c r="U1" s="1717"/>
    </row>
    <row r="2" spans="1:21" s="902" customFormat="1" ht="8.25" customHeight="1" thickBot="1">
      <c r="A2" s="893"/>
      <c r="B2" s="1040" t="s">
        <v>299</v>
      </c>
      <c r="C2" s="894"/>
      <c r="D2" s="894"/>
      <c r="E2" s="895"/>
      <c r="F2" s="896"/>
      <c r="G2" s="896"/>
      <c r="H2" s="896"/>
      <c r="I2" s="897"/>
      <c r="J2" s="897"/>
      <c r="K2" s="897"/>
      <c r="L2" s="897"/>
      <c r="M2" s="894"/>
      <c r="N2" s="898"/>
      <c r="O2" s="899" t="s">
        <v>175</v>
      </c>
      <c r="P2" s="900"/>
      <c r="Q2" s="901"/>
      <c r="R2" s="896"/>
      <c r="S2" s="1718"/>
      <c r="T2" s="1718"/>
      <c r="U2" s="1719"/>
    </row>
    <row r="3" spans="1:21" s="902" customFormat="1" ht="8.25" customHeight="1" thickBot="1">
      <c r="A3" s="903"/>
      <c r="B3" s="904" t="s">
        <v>140</v>
      </c>
      <c r="C3" s="904" t="s">
        <v>140</v>
      </c>
      <c r="D3" s="904" t="s">
        <v>140</v>
      </c>
      <c r="E3" s="905"/>
      <c r="F3" s="906"/>
      <c r="G3" s="907"/>
      <c r="H3" s="907"/>
      <c r="I3" s="908"/>
      <c r="J3" s="909"/>
      <c r="K3" s="910"/>
      <c r="L3" s="909"/>
      <c r="M3" s="1035" t="s">
        <v>170</v>
      </c>
      <c r="N3" s="911"/>
      <c r="O3" s="1036" t="s">
        <v>173</v>
      </c>
      <c r="P3" s="913"/>
      <c r="Q3" s="1037" t="s">
        <v>298</v>
      </c>
      <c r="R3" s="914"/>
      <c r="S3" s="1038" t="s">
        <v>149</v>
      </c>
      <c r="T3" s="913"/>
      <c r="U3" s="915"/>
    </row>
    <row r="4" spans="1:21" s="902" customFormat="1" ht="8.25" customHeight="1" thickBot="1">
      <c r="A4" s="916" t="s">
        <v>144</v>
      </c>
      <c r="B4" s="917">
        <v>1984</v>
      </c>
      <c r="C4" s="917">
        <v>1990</v>
      </c>
      <c r="D4" s="918">
        <v>1995</v>
      </c>
      <c r="E4" s="919">
        <v>2000</v>
      </c>
      <c r="F4" s="920">
        <v>2001</v>
      </c>
      <c r="G4" s="917">
        <v>2002</v>
      </c>
      <c r="H4" s="917">
        <v>2003</v>
      </c>
      <c r="I4" s="917">
        <v>2004</v>
      </c>
      <c r="J4" s="921">
        <v>2005</v>
      </c>
      <c r="K4" s="922">
        <v>2006</v>
      </c>
      <c r="L4" s="923" t="s">
        <v>145</v>
      </c>
      <c r="M4" s="924">
        <v>2005</v>
      </c>
      <c r="N4" s="925">
        <v>2006</v>
      </c>
      <c r="O4" s="926">
        <v>2005</v>
      </c>
      <c r="P4" s="927">
        <v>2006</v>
      </c>
      <c r="Q4" s="928" t="s">
        <v>229</v>
      </c>
      <c r="R4" s="929" t="s">
        <v>230</v>
      </c>
      <c r="S4" s="920">
        <v>2005</v>
      </c>
      <c r="T4" s="922">
        <v>2006</v>
      </c>
      <c r="U4" s="930" t="s">
        <v>144</v>
      </c>
    </row>
    <row r="5" spans="1:22" ht="8.25" customHeight="1">
      <c r="A5" s="931" t="s">
        <v>53</v>
      </c>
      <c r="B5" s="932">
        <v>0</v>
      </c>
      <c r="C5" s="932">
        <v>0</v>
      </c>
      <c r="D5" s="933">
        <v>0.014124293785310734</v>
      </c>
      <c r="E5" s="934">
        <v>0.059490084985835696</v>
      </c>
      <c r="F5" s="935">
        <v>1.971830985915493</v>
      </c>
      <c r="G5" s="936">
        <v>0.2544529262086514</v>
      </c>
      <c r="H5" s="935">
        <v>0.13175230566534915</v>
      </c>
      <c r="I5" s="935">
        <v>17.23076923076923</v>
      </c>
      <c r="J5" s="1671">
        <v>25.34562211981567</v>
      </c>
      <c r="K5" s="937">
        <v>16.589861751152075</v>
      </c>
      <c r="L5" s="938">
        <f aca="true" t="shared" si="0" ref="L5:L36">RANK(K5,K$5:K$54,1)</f>
        <v>50</v>
      </c>
      <c r="M5" s="939">
        <v>651</v>
      </c>
      <c r="N5" s="940">
        <v>651</v>
      </c>
      <c r="O5" s="941">
        <v>165</v>
      </c>
      <c r="P5" s="942">
        <v>108</v>
      </c>
      <c r="Q5" s="943">
        <f aca="true" t="shared" si="1" ref="Q5:Q36">K5-J5</f>
        <v>-8.755760368663594</v>
      </c>
      <c r="R5" s="944">
        <f aca="true" t="shared" si="2" ref="R5:R36">K5-$B5*100</f>
        <v>16.589861751152075</v>
      </c>
      <c r="S5" s="935">
        <f aca="true" t="shared" si="3" ref="S5:S36">J5/J$56</f>
        <v>29.886897792747845</v>
      </c>
      <c r="T5" s="937">
        <f aca="true" t="shared" si="4" ref="T5:T36">K5/K$56</f>
        <v>21.828765462042202</v>
      </c>
      <c r="U5" s="945" t="s">
        <v>53</v>
      </c>
      <c r="V5" s="1125">
        <f aca="true" t="shared" si="5" ref="V5:V36">RANK(J5,J$5:J$54,1)-L5</f>
        <v>0</v>
      </c>
    </row>
    <row r="6" spans="1:22" ht="8.25" customHeight="1">
      <c r="A6" s="946" t="s">
        <v>54</v>
      </c>
      <c r="B6" s="947">
        <v>0.0025163563160543532</v>
      </c>
      <c r="C6" s="947">
        <v>0</v>
      </c>
      <c r="D6" s="958">
        <v>0.012141816415735794</v>
      </c>
      <c r="E6" s="948">
        <v>0</v>
      </c>
      <c r="F6" s="949">
        <v>0</v>
      </c>
      <c r="G6" s="950">
        <v>0</v>
      </c>
      <c r="H6" s="949">
        <v>0</v>
      </c>
      <c r="I6" s="950">
        <v>0.5625879043600562</v>
      </c>
      <c r="J6" s="951">
        <v>0.5594405594405595</v>
      </c>
      <c r="K6" s="952">
        <v>0.09332711152589827</v>
      </c>
      <c r="L6" s="938">
        <f t="shared" si="0"/>
        <v>14</v>
      </c>
      <c r="M6" s="953">
        <v>2145</v>
      </c>
      <c r="N6" s="954">
        <v>2143</v>
      </c>
      <c r="O6" s="1536">
        <v>12</v>
      </c>
      <c r="P6" s="1537">
        <v>2</v>
      </c>
      <c r="Q6" s="943">
        <f t="shared" si="1"/>
        <v>-0.4661134479146612</v>
      </c>
      <c r="R6" s="944">
        <f t="shared" si="2"/>
        <v>-0.15830852007953705</v>
      </c>
      <c r="S6" s="949">
        <f t="shared" si="3"/>
        <v>0.6596777440331884</v>
      </c>
      <c r="T6" s="937">
        <f t="shared" si="4"/>
        <v>0.1227988309551293</v>
      </c>
      <c r="U6" s="957" t="s">
        <v>54</v>
      </c>
      <c r="V6" s="1125">
        <f t="shared" si="5"/>
        <v>15</v>
      </c>
    </row>
    <row r="7" spans="1:22" ht="8.25" customHeight="1">
      <c r="A7" s="946" t="s">
        <v>55</v>
      </c>
      <c r="B7" s="947">
        <v>0.0031413612565445027</v>
      </c>
      <c r="C7" s="947">
        <v>0</v>
      </c>
      <c r="D7" s="947">
        <v>0.0028653295128939827</v>
      </c>
      <c r="E7" s="948">
        <v>0.007696007696007696</v>
      </c>
      <c r="F7" s="949">
        <v>0.7759456838021338</v>
      </c>
      <c r="G7" s="950">
        <v>0.8686765457332652</v>
      </c>
      <c r="H7" s="949">
        <v>1.2999071494893222</v>
      </c>
      <c r="I7" s="950">
        <v>0.46146746654360865</v>
      </c>
      <c r="J7" s="951">
        <v>0.4943820224719101</v>
      </c>
      <c r="K7" s="952">
        <v>0.31236055332440876</v>
      </c>
      <c r="L7" s="938">
        <f t="shared" si="0"/>
        <v>25</v>
      </c>
      <c r="M7" s="953">
        <v>2225</v>
      </c>
      <c r="N7" s="954">
        <v>2241</v>
      </c>
      <c r="O7" s="955">
        <v>11</v>
      </c>
      <c r="P7" s="956">
        <v>7</v>
      </c>
      <c r="Q7" s="943">
        <f t="shared" si="1"/>
        <v>-0.18202146914750134</v>
      </c>
      <c r="R7" s="944">
        <f t="shared" si="2"/>
        <v>-0.0017755723300414972</v>
      </c>
      <c r="S7" s="949">
        <f t="shared" si="3"/>
        <v>0.5829624108787669</v>
      </c>
      <c r="T7" s="937">
        <f t="shared" si="4"/>
        <v>0.4110007280584326</v>
      </c>
      <c r="U7" s="957" t="s">
        <v>55</v>
      </c>
      <c r="V7" s="1125">
        <f t="shared" si="5"/>
        <v>1</v>
      </c>
    </row>
    <row r="8" spans="1:22" ht="8.25" customHeight="1">
      <c r="A8" s="946" t="s">
        <v>56</v>
      </c>
      <c r="B8" s="947">
        <v>0.015769944341372914</v>
      </c>
      <c r="C8" s="947">
        <v>0.03278688524590164</v>
      </c>
      <c r="D8" s="958">
        <v>0.002577319587628866</v>
      </c>
      <c r="E8" s="948">
        <v>0</v>
      </c>
      <c r="F8" s="949">
        <v>0.08936550491510277</v>
      </c>
      <c r="G8" s="950">
        <v>0.08880994671403197</v>
      </c>
      <c r="H8" s="950">
        <v>0</v>
      </c>
      <c r="I8" s="950">
        <v>0</v>
      </c>
      <c r="J8" s="951">
        <v>0</v>
      </c>
      <c r="K8" s="952">
        <v>0</v>
      </c>
      <c r="L8" s="938">
        <f t="shared" si="0"/>
        <v>1</v>
      </c>
      <c r="M8" s="953">
        <v>1156</v>
      </c>
      <c r="N8" s="954">
        <v>1163</v>
      </c>
      <c r="O8" s="955">
        <v>0</v>
      </c>
      <c r="P8" s="956">
        <v>0</v>
      </c>
      <c r="Q8" s="943">
        <f t="shared" si="1"/>
        <v>0</v>
      </c>
      <c r="R8" s="944">
        <f t="shared" si="2"/>
        <v>-1.5769944341372915</v>
      </c>
      <c r="S8" s="949">
        <f t="shared" si="3"/>
        <v>0</v>
      </c>
      <c r="T8" s="937">
        <f t="shared" si="4"/>
        <v>0</v>
      </c>
      <c r="U8" s="957" t="s">
        <v>56</v>
      </c>
      <c r="V8" s="1125">
        <f t="shared" si="5"/>
        <v>0</v>
      </c>
    </row>
    <row r="9" spans="1:22" ht="8.25" customHeight="1">
      <c r="A9" s="946" t="s">
        <v>57</v>
      </c>
      <c r="B9" s="947">
        <v>0.01188511059755695</v>
      </c>
      <c r="C9" s="947">
        <v>0</v>
      </c>
      <c r="D9" s="958">
        <v>0.0035222542427153377</v>
      </c>
      <c r="E9" s="948">
        <v>0.0018949648077964266</v>
      </c>
      <c r="F9" s="949">
        <v>0.5634558626240944</v>
      </c>
      <c r="G9" s="950">
        <v>0.8807045636509208</v>
      </c>
      <c r="H9" s="949">
        <v>0.6136606189967982</v>
      </c>
      <c r="I9" s="950">
        <v>0.4010695187165776</v>
      </c>
      <c r="J9" s="951">
        <v>0.5005561735261401</v>
      </c>
      <c r="K9" s="952">
        <v>0.8862206975414523</v>
      </c>
      <c r="L9" s="938">
        <f t="shared" si="0"/>
        <v>32</v>
      </c>
      <c r="M9" s="953">
        <v>3596</v>
      </c>
      <c r="N9" s="954">
        <v>3498</v>
      </c>
      <c r="O9" s="955">
        <v>18</v>
      </c>
      <c r="P9" s="956">
        <v>31</v>
      </c>
      <c r="Q9" s="943">
        <f t="shared" si="1"/>
        <v>0.38566452401531215</v>
      </c>
      <c r="R9" s="944">
        <f t="shared" si="2"/>
        <v>-0.30229036221424266</v>
      </c>
      <c r="S9" s="949">
        <f t="shared" si="3"/>
        <v>0.5902428090730765</v>
      </c>
      <c r="T9" s="937">
        <f t="shared" si="4"/>
        <v>1.1660798651861215</v>
      </c>
      <c r="U9" s="957" t="s">
        <v>57</v>
      </c>
      <c r="V9" s="1125">
        <f t="shared" si="5"/>
        <v>-5</v>
      </c>
    </row>
    <row r="10" spans="1:22" ht="8.25" customHeight="1">
      <c r="A10" s="946" t="s">
        <v>58</v>
      </c>
      <c r="B10" s="947">
        <v>0.04039357845675816</v>
      </c>
      <c r="C10" s="947">
        <v>0.010520778537611783</v>
      </c>
      <c r="D10" s="958">
        <v>0.12636363636363637</v>
      </c>
      <c r="E10" s="948">
        <v>0.0053523639607493305</v>
      </c>
      <c r="F10" s="949">
        <v>0.3116651825467498</v>
      </c>
      <c r="G10" s="950">
        <v>1.2906097018246552</v>
      </c>
      <c r="H10" s="949">
        <v>4.194260485651214</v>
      </c>
      <c r="I10" s="950">
        <v>2.5884383088869716</v>
      </c>
      <c r="J10" s="951">
        <v>1.2063765618267988</v>
      </c>
      <c r="K10" s="952">
        <v>1.250539025442001</v>
      </c>
      <c r="L10" s="938">
        <f t="shared" si="0"/>
        <v>37</v>
      </c>
      <c r="M10" s="953">
        <v>2321</v>
      </c>
      <c r="N10" s="954">
        <v>2319</v>
      </c>
      <c r="O10" s="955">
        <v>28</v>
      </c>
      <c r="P10" s="956">
        <v>29</v>
      </c>
      <c r="Q10" s="943">
        <f t="shared" si="1"/>
        <v>0.04416246361520226</v>
      </c>
      <c r="R10" s="944">
        <f t="shared" si="2"/>
        <v>-2.788818820233814</v>
      </c>
      <c r="S10" s="949">
        <f t="shared" si="3"/>
        <v>1.4225278366592446</v>
      </c>
      <c r="T10" s="937">
        <f t="shared" si="4"/>
        <v>1.645446086107896</v>
      </c>
      <c r="U10" s="957" t="s">
        <v>58</v>
      </c>
      <c r="V10" s="1125">
        <f t="shared" si="5"/>
        <v>2</v>
      </c>
    </row>
    <row r="11" spans="1:22" ht="8.25" customHeight="1">
      <c r="A11" s="946" t="s">
        <v>59</v>
      </c>
      <c r="B11" s="947">
        <v>0</v>
      </c>
      <c r="C11" s="947">
        <v>0</v>
      </c>
      <c r="D11" s="958">
        <v>0.019083969465648856</v>
      </c>
      <c r="E11" s="948">
        <v>0.0076045627376425855</v>
      </c>
      <c r="F11" s="949">
        <v>1.1450381679389312</v>
      </c>
      <c r="G11" s="950">
        <v>0.6097560975609756</v>
      </c>
      <c r="H11" s="949">
        <v>0.6060606060606061</v>
      </c>
      <c r="I11" s="950">
        <v>0.6134969325153374</v>
      </c>
      <c r="J11" s="951">
        <v>0.6134969325153374</v>
      </c>
      <c r="K11" s="952">
        <v>0.6097560975609756</v>
      </c>
      <c r="L11" s="938">
        <f t="shared" si="0"/>
        <v>29</v>
      </c>
      <c r="M11" s="953">
        <v>163</v>
      </c>
      <c r="N11" s="954">
        <v>164</v>
      </c>
      <c r="O11" s="955">
        <v>1</v>
      </c>
      <c r="P11" s="956">
        <v>1</v>
      </c>
      <c r="Q11" s="943">
        <f t="shared" si="1"/>
        <v>-0.003740834954361838</v>
      </c>
      <c r="R11" s="944">
        <f t="shared" si="2"/>
        <v>0.6097560975609756</v>
      </c>
      <c r="S11" s="949">
        <f t="shared" si="3"/>
        <v>0.7234196119382356</v>
      </c>
      <c r="T11" s="937">
        <f t="shared" si="4"/>
        <v>0.8023106546854942</v>
      </c>
      <c r="U11" s="957" t="s">
        <v>59</v>
      </c>
      <c r="V11" s="1125">
        <f t="shared" si="5"/>
        <v>1</v>
      </c>
    </row>
    <row r="12" spans="1:22" ht="8.25" customHeight="1">
      <c r="A12" s="946" t="s">
        <v>60</v>
      </c>
      <c r="B12" s="947">
        <v>0</v>
      </c>
      <c r="C12" s="947">
        <v>0</v>
      </c>
      <c r="D12" s="958">
        <v>0.08333333333333333</v>
      </c>
      <c r="E12" s="948">
        <v>0.005025125628140704</v>
      </c>
      <c r="F12" s="949">
        <v>0.5025125628140703</v>
      </c>
      <c r="G12" s="950">
        <v>0.4784688995215311</v>
      </c>
      <c r="H12" s="950">
        <v>0.4672897196261682</v>
      </c>
      <c r="I12" s="950">
        <v>0</v>
      </c>
      <c r="J12" s="951">
        <v>0</v>
      </c>
      <c r="K12" s="952">
        <v>0</v>
      </c>
      <c r="L12" s="938">
        <f t="shared" si="0"/>
        <v>1</v>
      </c>
      <c r="M12" s="953">
        <v>162</v>
      </c>
      <c r="N12" s="954">
        <v>167</v>
      </c>
      <c r="O12" s="955">
        <v>0</v>
      </c>
      <c r="P12" s="956">
        <v>0</v>
      </c>
      <c r="Q12" s="943">
        <f t="shared" si="1"/>
        <v>0</v>
      </c>
      <c r="R12" s="944">
        <f t="shared" si="2"/>
        <v>0</v>
      </c>
      <c r="S12" s="949">
        <f t="shared" si="3"/>
        <v>0</v>
      </c>
      <c r="T12" s="937">
        <f t="shared" si="4"/>
        <v>0</v>
      </c>
      <c r="U12" s="957" t="s">
        <v>60</v>
      </c>
      <c r="V12" s="1125">
        <f t="shared" si="5"/>
        <v>0</v>
      </c>
    </row>
    <row r="13" spans="1:22" ht="8.25" customHeight="1">
      <c r="A13" s="946" t="s">
        <v>61</v>
      </c>
      <c r="B13" s="947">
        <v>0.05294780322944048</v>
      </c>
      <c r="C13" s="947">
        <v>0.041075429424943986</v>
      </c>
      <c r="D13" s="958">
        <v>0.013650885855358699</v>
      </c>
      <c r="E13" s="948">
        <v>0.0008333333333333334</v>
      </c>
      <c r="F13" s="949">
        <v>0.10683760683760683</v>
      </c>
      <c r="G13" s="950">
        <v>0.16825574873808188</v>
      </c>
      <c r="H13" s="950">
        <v>0.14310246136233543</v>
      </c>
      <c r="I13" s="950">
        <v>0</v>
      </c>
      <c r="J13" s="951">
        <v>0</v>
      </c>
      <c r="K13" s="952">
        <v>0</v>
      </c>
      <c r="L13" s="938">
        <f t="shared" si="0"/>
        <v>1</v>
      </c>
      <c r="M13" s="953">
        <v>2848</v>
      </c>
      <c r="N13" s="954">
        <v>2856</v>
      </c>
      <c r="O13" s="955">
        <v>0</v>
      </c>
      <c r="P13" s="956">
        <v>0</v>
      </c>
      <c r="Q13" s="943">
        <f t="shared" si="1"/>
        <v>0</v>
      </c>
      <c r="R13" s="944">
        <f t="shared" si="2"/>
        <v>-5.294780322944048</v>
      </c>
      <c r="S13" s="949">
        <f t="shared" si="3"/>
        <v>0</v>
      </c>
      <c r="T13" s="937">
        <f t="shared" si="4"/>
        <v>0</v>
      </c>
      <c r="U13" s="957" t="s">
        <v>61</v>
      </c>
      <c r="V13" s="1125">
        <f t="shared" si="5"/>
        <v>0</v>
      </c>
    </row>
    <row r="14" spans="1:22" ht="8.25" customHeight="1">
      <c r="A14" s="946" t="s">
        <v>62</v>
      </c>
      <c r="B14" s="947">
        <v>0.0018254837531945967</v>
      </c>
      <c r="C14" s="947">
        <v>0.03179297597042514</v>
      </c>
      <c r="D14" s="947">
        <v>0</v>
      </c>
      <c r="E14" s="948">
        <v>0</v>
      </c>
      <c r="F14" s="949">
        <v>0</v>
      </c>
      <c r="G14" s="950">
        <v>0</v>
      </c>
      <c r="H14" s="950">
        <v>0</v>
      </c>
      <c r="I14" s="950">
        <v>0</v>
      </c>
      <c r="J14" s="951">
        <v>0</v>
      </c>
      <c r="K14" s="952">
        <v>0</v>
      </c>
      <c r="L14" s="938">
        <f t="shared" si="0"/>
        <v>1</v>
      </c>
      <c r="M14" s="953">
        <v>2606</v>
      </c>
      <c r="N14" s="954">
        <v>2635</v>
      </c>
      <c r="O14" s="955">
        <v>0</v>
      </c>
      <c r="P14" s="956">
        <v>0</v>
      </c>
      <c r="Q14" s="943">
        <f t="shared" si="1"/>
        <v>0</v>
      </c>
      <c r="R14" s="944">
        <f t="shared" si="2"/>
        <v>-0.18254837531945967</v>
      </c>
      <c r="S14" s="949">
        <f t="shared" si="3"/>
        <v>0</v>
      </c>
      <c r="T14" s="937">
        <f t="shared" si="4"/>
        <v>0</v>
      </c>
      <c r="U14" s="957" t="s">
        <v>62</v>
      </c>
      <c r="V14" s="1125">
        <f t="shared" si="5"/>
        <v>0</v>
      </c>
    </row>
    <row r="15" spans="1:22" ht="8.25" customHeight="1">
      <c r="A15" s="946" t="s">
        <v>63</v>
      </c>
      <c r="B15" s="947">
        <v>0</v>
      </c>
      <c r="C15" s="947">
        <v>0</v>
      </c>
      <c r="D15" s="947">
        <v>0</v>
      </c>
      <c r="E15" s="948" t="s">
        <v>171</v>
      </c>
      <c r="F15" s="949">
        <v>0.8264462809917356</v>
      </c>
      <c r="G15" s="950">
        <v>0.5617977528089888</v>
      </c>
      <c r="H15" s="950">
        <v>0</v>
      </c>
      <c r="I15" s="950">
        <v>0</v>
      </c>
      <c r="J15" s="951">
        <v>0</v>
      </c>
      <c r="K15" s="952">
        <v>2.727272727272727</v>
      </c>
      <c r="L15" s="938">
        <f t="shared" si="0"/>
        <v>47</v>
      </c>
      <c r="M15" s="953">
        <v>110</v>
      </c>
      <c r="N15" s="954">
        <v>110</v>
      </c>
      <c r="O15" s="1538">
        <v>0</v>
      </c>
      <c r="P15" s="1539">
        <v>3</v>
      </c>
      <c r="Q15" s="943">
        <f t="shared" si="1"/>
        <v>2.727272727272727</v>
      </c>
      <c r="R15" s="944">
        <f t="shared" si="2"/>
        <v>2.727272727272727</v>
      </c>
      <c r="S15" s="949">
        <f t="shared" si="3"/>
        <v>0</v>
      </c>
      <c r="T15" s="937">
        <f t="shared" si="4"/>
        <v>3.588516746411483</v>
      </c>
      <c r="U15" s="957" t="s">
        <v>63</v>
      </c>
      <c r="V15" s="1125">
        <f t="shared" si="5"/>
        <v>-46</v>
      </c>
    </row>
    <row r="16" spans="1:22" ht="8.25" customHeight="1">
      <c r="A16" s="946" t="s">
        <v>64</v>
      </c>
      <c r="B16" s="947">
        <v>0.015088282504012842</v>
      </c>
      <c r="C16" s="947">
        <v>0.0019029495718363464</v>
      </c>
      <c r="D16" s="958">
        <v>0.0022243406418811567</v>
      </c>
      <c r="E16" s="948">
        <v>0.01195814648729447</v>
      </c>
      <c r="F16" s="949">
        <v>1.0335917312661498</v>
      </c>
      <c r="G16" s="950">
        <v>2.5839793281653747</v>
      </c>
      <c r="H16" s="949">
        <v>2.4075161479741634</v>
      </c>
      <c r="I16" s="949">
        <v>2.753368482718219</v>
      </c>
      <c r="J16" s="961">
        <v>2.4912075029308323</v>
      </c>
      <c r="K16" s="952">
        <v>2.189141856392294</v>
      </c>
      <c r="L16" s="938">
        <f t="shared" si="0"/>
        <v>43</v>
      </c>
      <c r="M16" s="953">
        <v>3412</v>
      </c>
      <c r="N16" s="954">
        <v>3426</v>
      </c>
      <c r="O16" s="955">
        <v>85</v>
      </c>
      <c r="P16" s="956">
        <v>75</v>
      </c>
      <c r="Q16" s="943">
        <f t="shared" si="1"/>
        <v>-0.30206564653853807</v>
      </c>
      <c r="R16" s="944">
        <f t="shared" si="2"/>
        <v>0.68031360599101</v>
      </c>
      <c r="S16" s="949">
        <f t="shared" si="3"/>
        <v>2.937567034995385</v>
      </c>
      <c r="T16" s="937">
        <f t="shared" si="4"/>
        <v>2.8804498110424923</v>
      </c>
      <c r="U16" s="957" t="s">
        <v>64</v>
      </c>
      <c r="V16" s="1125">
        <f t="shared" si="5"/>
        <v>2</v>
      </c>
    </row>
    <row r="17" spans="1:22" ht="8.25" customHeight="1">
      <c r="A17" s="946" t="s">
        <v>65</v>
      </c>
      <c r="B17" s="947">
        <v>0.026006191950464396</v>
      </c>
      <c r="C17" s="947">
        <v>0.09648058252427184</v>
      </c>
      <c r="D17" s="958">
        <v>0.008318478906714201</v>
      </c>
      <c r="E17" s="948">
        <v>0.0017783046828689982</v>
      </c>
      <c r="F17" s="949">
        <v>0.05793742757821553</v>
      </c>
      <c r="G17" s="950">
        <v>0.057971014492753624</v>
      </c>
      <c r="H17" s="949">
        <v>0.4069767441860465</v>
      </c>
      <c r="I17" s="950">
        <v>0.058513750731421885</v>
      </c>
      <c r="J17" s="951">
        <v>0</v>
      </c>
      <c r="K17" s="952">
        <v>0.05830903790087463</v>
      </c>
      <c r="L17" s="938">
        <f t="shared" si="0"/>
        <v>11</v>
      </c>
      <c r="M17" s="953">
        <v>1706</v>
      </c>
      <c r="N17" s="954">
        <v>1715</v>
      </c>
      <c r="O17" s="955">
        <v>0</v>
      </c>
      <c r="P17" s="956">
        <v>1</v>
      </c>
      <c r="Q17" s="943">
        <f t="shared" si="1"/>
        <v>0.05830903790087463</v>
      </c>
      <c r="R17" s="944">
        <f t="shared" si="2"/>
        <v>-2.5423101571455646</v>
      </c>
      <c r="S17" s="949">
        <f t="shared" si="3"/>
        <v>0</v>
      </c>
      <c r="T17" s="937">
        <f t="shared" si="4"/>
        <v>0.07672241829062451</v>
      </c>
      <c r="U17" s="957" t="s">
        <v>65</v>
      </c>
      <c r="V17" s="1125">
        <f t="shared" si="5"/>
        <v>-10</v>
      </c>
    </row>
    <row r="18" spans="1:22" ht="8.25" customHeight="1">
      <c r="A18" s="946" t="s">
        <v>66</v>
      </c>
      <c r="B18" s="947">
        <v>0</v>
      </c>
      <c r="C18" s="947">
        <v>0</v>
      </c>
      <c r="D18" s="958">
        <v>0.020121488230827638</v>
      </c>
      <c r="E18" s="948">
        <v>0.012246460007654038</v>
      </c>
      <c r="F18" s="949">
        <v>0.3837298541826554</v>
      </c>
      <c r="G18" s="950">
        <v>0.4588910133843212</v>
      </c>
      <c r="H18" s="949">
        <v>1.0773374374759523</v>
      </c>
      <c r="I18" s="950">
        <v>0.819672131147541</v>
      </c>
      <c r="J18" s="951">
        <v>0.753968253968254</v>
      </c>
      <c r="K18" s="952">
        <v>0.6855184233076265</v>
      </c>
      <c r="L18" s="938">
        <f t="shared" si="0"/>
        <v>30</v>
      </c>
      <c r="M18" s="953">
        <v>2520</v>
      </c>
      <c r="N18" s="954">
        <v>2334</v>
      </c>
      <c r="O18" s="955">
        <v>19</v>
      </c>
      <c r="P18" s="956">
        <v>16</v>
      </c>
      <c r="Q18" s="943">
        <f t="shared" si="1"/>
        <v>-0.06844983066062749</v>
      </c>
      <c r="R18" s="944">
        <f t="shared" si="2"/>
        <v>0.6855184233076265</v>
      </c>
      <c r="S18" s="949">
        <f t="shared" si="3"/>
        <v>0.8890597373701252</v>
      </c>
      <c r="T18" s="937">
        <f t="shared" si="4"/>
        <v>0.9019979254047716</v>
      </c>
      <c r="U18" s="957" t="s">
        <v>66</v>
      </c>
      <c r="V18" s="1125">
        <f t="shared" si="5"/>
        <v>3</v>
      </c>
    </row>
    <row r="19" spans="1:22" ht="8.25" customHeight="1">
      <c r="A19" s="946" t="s">
        <v>67</v>
      </c>
      <c r="B19" s="947">
        <v>0</v>
      </c>
      <c r="C19" s="947">
        <v>0</v>
      </c>
      <c r="D19" s="958">
        <v>0.01903628792385485</v>
      </c>
      <c r="E19" s="948">
        <v>0.0005807200929152149</v>
      </c>
      <c r="F19" s="949">
        <v>0.0578368999421631</v>
      </c>
      <c r="G19" s="950">
        <v>0.17321016166281755</v>
      </c>
      <c r="H19" s="949">
        <v>0.1721170395869191</v>
      </c>
      <c r="I19" s="950">
        <v>0.17211703958691912</v>
      </c>
      <c r="J19" s="951">
        <v>0.1722158438576349</v>
      </c>
      <c r="K19" s="952">
        <v>0.17231476163124643</v>
      </c>
      <c r="L19" s="938">
        <f t="shared" si="0"/>
        <v>19</v>
      </c>
      <c r="M19" s="953">
        <v>1742</v>
      </c>
      <c r="N19" s="954">
        <v>1741</v>
      </c>
      <c r="O19" s="955">
        <v>3</v>
      </c>
      <c r="P19" s="956">
        <v>3</v>
      </c>
      <c r="Q19" s="943">
        <f t="shared" si="1"/>
        <v>9.891777361153986E-05</v>
      </c>
      <c r="R19" s="944">
        <f t="shared" si="2"/>
        <v>0.17231476163124643</v>
      </c>
      <c r="S19" s="949">
        <f t="shared" si="3"/>
        <v>0.2030724398609628</v>
      </c>
      <c r="T19" s="937">
        <f t="shared" si="4"/>
        <v>0.22672994951479794</v>
      </c>
      <c r="U19" s="957" t="s">
        <v>67</v>
      </c>
      <c r="V19" s="1125">
        <f t="shared" si="5"/>
        <v>1</v>
      </c>
    </row>
    <row r="20" spans="1:22" ht="8.25" customHeight="1">
      <c r="A20" s="946" t="s">
        <v>68</v>
      </c>
      <c r="B20" s="947">
        <v>0.05291805261566374</v>
      </c>
      <c r="C20" s="947">
        <v>0.014769230769230769</v>
      </c>
      <c r="D20" s="958">
        <v>0.0015787811809283233</v>
      </c>
      <c r="E20" s="948">
        <v>0.00031867431485022306</v>
      </c>
      <c r="F20" s="949">
        <v>0.15817779183802594</v>
      </c>
      <c r="G20" s="950">
        <v>0.15812776723592664</v>
      </c>
      <c r="H20" s="949">
        <v>0.03197953309881676</v>
      </c>
      <c r="I20" s="950">
        <v>0.06521030322791001</v>
      </c>
      <c r="J20" s="951">
        <v>0.033123550844650546</v>
      </c>
      <c r="K20" s="952">
        <v>0.06637902422834385</v>
      </c>
      <c r="L20" s="938">
        <f t="shared" si="0"/>
        <v>12</v>
      </c>
      <c r="M20" s="953">
        <v>3019</v>
      </c>
      <c r="N20" s="954">
        <v>3013</v>
      </c>
      <c r="O20" s="955">
        <v>1</v>
      </c>
      <c r="P20" s="956">
        <v>2</v>
      </c>
      <c r="Q20" s="943">
        <f t="shared" si="1"/>
        <v>0.03325547338369331</v>
      </c>
      <c r="R20" s="944">
        <f t="shared" si="2"/>
        <v>-5.22542623733803</v>
      </c>
      <c r="S20" s="949">
        <f t="shared" si="3"/>
        <v>0.03905842886582723</v>
      </c>
      <c r="T20" s="937">
        <f t="shared" si="4"/>
        <v>0.08734082135308402</v>
      </c>
      <c r="U20" s="957" t="s">
        <v>68</v>
      </c>
      <c r="V20" s="1125">
        <f t="shared" si="5"/>
        <v>-1</v>
      </c>
    </row>
    <row r="21" spans="1:22" ht="8.25" customHeight="1">
      <c r="A21" s="946" t="s">
        <v>69</v>
      </c>
      <c r="B21" s="947">
        <v>0.006720430107526882</v>
      </c>
      <c r="C21" s="947">
        <v>0.010378510378510378</v>
      </c>
      <c r="D21" s="958">
        <v>0.0029791459781529296</v>
      </c>
      <c r="E21" s="948">
        <v>0</v>
      </c>
      <c r="F21" s="949">
        <v>0</v>
      </c>
      <c r="G21" s="950">
        <v>0</v>
      </c>
      <c r="H21" s="950">
        <v>0</v>
      </c>
      <c r="I21" s="950">
        <v>0</v>
      </c>
      <c r="J21" s="951">
        <v>0</v>
      </c>
      <c r="K21" s="952">
        <v>0.08543357539513029</v>
      </c>
      <c r="L21" s="938">
        <f t="shared" si="0"/>
        <v>13</v>
      </c>
      <c r="M21" s="953">
        <v>2335</v>
      </c>
      <c r="N21" s="954">
        <v>2341</v>
      </c>
      <c r="O21" s="955">
        <v>0</v>
      </c>
      <c r="P21" s="956">
        <v>2</v>
      </c>
      <c r="Q21" s="943">
        <f t="shared" si="1"/>
        <v>0.08543357539513029</v>
      </c>
      <c r="R21" s="944">
        <f t="shared" si="2"/>
        <v>-0.5866094353575578</v>
      </c>
      <c r="S21" s="949">
        <f t="shared" si="3"/>
        <v>0</v>
      </c>
      <c r="T21" s="937">
        <f t="shared" si="4"/>
        <v>0.1124125992041188</v>
      </c>
      <c r="U21" s="957" t="s">
        <v>69</v>
      </c>
      <c r="V21" s="1125">
        <f t="shared" si="5"/>
        <v>-12</v>
      </c>
    </row>
    <row r="22" spans="1:22" ht="8.25" customHeight="1">
      <c r="A22" s="946" t="s">
        <v>70</v>
      </c>
      <c r="B22" s="947">
        <v>0.009082652134423252</v>
      </c>
      <c r="C22" s="947">
        <v>0.02859778597785978</v>
      </c>
      <c r="D22" s="958">
        <v>0</v>
      </c>
      <c r="E22" s="948">
        <v>0.018806214227309895</v>
      </c>
      <c r="F22" s="949">
        <v>2.616516762060507</v>
      </c>
      <c r="G22" s="950">
        <v>1.2681159420289856</v>
      </c>
      <c r="H22" s="949">
        <v>1.276207839562443</v>
      </c>
      <c r="I22" s="950">
        <v>1.8078020932445291</v>
      </c>
      <c r="J22" s="951">
        <v>1.5463917525773196</v>
      </c>
      <c r="K22" s="952">
        <v>2.6530612244897958</v>
      </c>
      <c r="L22" s="938">
        <f t="shared" si="0"/>
        <v>46</v>
      </c>
      <c r="M22" s="953">
        <v>970</v>
      </c>
      <c r="N22" s="954">
        <v>980</v>
      </c>
      <c r="O22" s="955">
        <v>15</v>
      </c>
      <c r="P22" s="956">
        <v>26</v>
      </c>
      <c r="Q22" s="943">
        <f t="shared" si="1"/>
        <v>1.106669471912476</v>
      </c>
      <c r="R22" s="944">
        <f t="shared" si="2"/>
        <v>1.7447960110474705</v>
      </c>
      <c r="S22" s="949">
        <f t="shared" si="3"/>
        <v>1.8234648981329753</v>
      </c>
      <c r="T22" s="937">
        <f t="shared" si="4"/>
        <v>3.4908700322234156</v>
      </c>
      <c r="U22" s="957" t="s">
        <v>70</v>
      </c>
      <c r="V22" s="1125">
        <f t="shared" si="5"/>
        <v>-6</v>
      </c>
    </row>
    <row r="23" spans="1:22" ht="8.25" customHeight="1">
      <c r="A23" s="946" t="s">
        <v>71</v>
      </c>
      <c r="B23" s="947">
        <v>0</v>
      </c>
      <c r="C23" s="947">
        <v>0</v>
      </c>
      <c r="D23" s="958">
        <v>0.009174311926605505</v>
      </c>
      <c r="E23" s="948">
        <v>0.01282051282051282</v>
      </c>
      <c r="F23" s="949">
        <v>1.2820512820512822</v>
      </c>
      <c r="G23" s="950">
        <v>4.854368932038835</v>
      </c>
      <c r="H23" s="949">
        <v>5.454545454545454</v>
      </c>
      <c r="I23" s="950">
        <v>1.8292682926829267</v>
      </c>
      <c r="J23" s="951">
        <v>0</v>
      </c>
      <c r="K23" s="952">
        <v>0</v>
      </c>
      <c r="L23" s="938">
        <f t="shared" si="0"/>
        <v>1</v>
      </c>
      <c r="M23" s="953">
        <v>166</v>
      </c>
      <c r="N23" s="954">
        <v>166</v>
      </c>
      <c r="O23" s="955">
        <v>0</v>
      </c>
      <c r="P23" s="956">
        <v>0</v>
      </c>
      <c r="Q23" s="943">
        <f t="shared" si="1"/>
        <v>0</v>
      </c>
      <c r="R23" s="944">
        <f t="shared" si="2"/>
        <v>0</v>
      </c>
      <c r="S23" s="949">
        <f t="shared" si="3"/>
        <v>0</v>
      </c>
      <c r="T23" s="937">
        <f t="shared" si="4"/>
        <v>0</v>
      </c>
      <c r="U23" s="957" t="s">
        <v>71</v>
      </c>
      <c r="V23" s="1125">
        <f t="shared" si="5"/>
        <v>0</v>
      </c>
    </row>
    <row r="24" spans="1:22" ht="8.25" customHeight="1">
      <c r="A24" s="946" t="s">
        <v>72</v>
      </c>
      <c r="B24" s="947">
        <v>0.08430913348946135</v>
      </c>
      <c r="C24" s="947">
        <v>0.036072144288577156</v>
      </c>
      <c r="D24" s="958">
        <v>0.01092896174863388</v>
      </c>
      <c r="E24" s="948">
        <v>0.003738317757009346</v>
      </c>
      <c r="F24" s="949">
        <v>0.7246376811594203</v>
      </c>
      <c r="G24" s="950">
        <v>0.9276437847866419</v>
      </c>
      <c r="H24" s="949">
        <v>0.4576659038901602</v>
      </c>
      <c r="I24" s="950">
        <v>1.3921113689095126</v>
      </c>
      <c r="J24" s="951">
        <v>0.23148148148148145</v>
      </c>
      <c r="K24" s="952">
        <v>0.23094688221709006</v>
      </c>
      <c r="L24" s="938">
        <f t="shared" si="0"/>
        <v>22</v>
      </c>
      <c r="M24" s="953">
        <v>432</v>
      </c>
      <c r="N24" s="954">
        <v>433</v>
      </c>
      <c r="O24" s="955">
        <v>1</v>
      </c>
      <c r="P24" s="956">
        <v>1</v>
      </c>
      <c r="Q24" s="943">
        <f t="shared" si="1"/>
        <v>-0.0005345992643913944</v>
      </c>
      <c r="R24" s="944">
        <f t="shared" si="2"/>
        <v>-8.199966466729046</v>
      </c>
      <c r="S24" s="949">
        <f t="shared" si="3"/>
        <v>0.2729569369118805</v>
      </c>
      <c r="T24" s="937">
        <f t="shared" si="4"/>
        <v>0.30387747660143427</v>
      </c>
      <c r="U24" s="957" t="s">
        <v>72</v>
      </c>
      <c r="V24" s="1125">
        <f t="shared" si="5"/>
        <v>-1</v>
      </c>
    </row>
    <row r="25" spans="1:22" ht="8.25" customHeight="1">
      <c r="A25" s="946" t="s">
        <v>73</v>
      </c>
      <c r="B25" s="947">
        <v>0.05454545454545454</v>
      </c>
      <c r="C25" s="947">
        <v>0.07880434782608696</v>
      </c>
      <c r="D25" s="958">
        <v>0.00801068090787717</v>
      </c>
      <c r="E25" s="948">
        <v>0.0025380710659898475</v>
      </c>
      <c r="F25" s="949">
        <v>0</v>
      </c>
      <c r="G25" s="950">
        <v>0</v>
      </c>
      <c r="H25" s="949">
        <v>2.544529262086514</v>
      </c>
      <c r="I25" s="950">
        <v>1.5189873417721518</v>
      </c>
      <c r="J25" s="951">
        <v>2.4081115335868186</v>
      </c>
      <c r="K25" s="952">
        <v>1.4012738853503186</v>
      </c>
      <c r="L25" s="938">
        <f t="shared" si="0"/>
        <v>38</v>
      </c>
      <c r="M25" s="953">
        <v>789</v>
      </c>
      <c r="N25" s="954">
        <v>785</v>
      </c>
      <c r="O25" s="955">
        <v>19</v>
      </c>
      <c r="P25" s="956">
        <v>11</v>
      </c>
      <c r="Q25" s="943">
        <f t="shared" si="1"/>
        <v>-1.0068376482365</v>
      </c>
      <c r="R25" s="944">
        <f t="shared" si="2"/>
        <v>-4.053271569195136</v>
      </c>
      <c r="S25" s="949">
        <f t="shared" si="3"/>
        <v>2.8395824311441262</v>
      </c>
      <c r="T25" s="937">
        <f t="shared" si="4"/>
        <v>1.8437814280925244</v>
      </c>
      <c r="U25" s="957" t="s">
        <v>73</v>
      </c>
      <c r="V25" s="1125">
        <f t="shared" si="5"/>
        <v>6</v>
      </c>
    </row>
    <row r="26" spans="1:22" ht="8.25" customHeight="1">
      <c r="A26" s="946" t="s">
        <v>74</v>
      </c>
      <c r="B26" s="947">
        <v>0.26435845213849285</v>
      </c>
      <c r="C26" s="947">
        <v>0.01292743953294412</v>
      </c>
      <c r="D26" s="958">
        <v>0.004746257758305951</v>
      </c>
      <c r="E26" s="948">
        <v>0.012004365223717716</v>
      </c>
      <c r="F26" s="949">
        <v>2.9688631426502536</v>
      </c>
      <c r="G26" s="950">
        <v>1.7010495837857402</v>
      </c>
      <c r="H26" s="949">
        <v>0.6643220007815553</v>
      </c>
      <c r="I26" s="950">
        <v>0.35074045206547155</v>
      </c>
      <c r="J26" s="951">
        <v>0.34843205574912894</v>
      </c>
      <c r="K26" s="952">
        <v>1.6241299303944314</v>
      </c>
      <c r="L26" s="938">
        <f t="shared" si="0"/>
        <v>41</v>
      </c>
      <c r="M26" s="953">
        <v>2583</v>
      </c>
      <c r="N26" s="954">
        <v>2586</v>
      </c>
      <c r="O26" s="1538">
        <v>9</v>
      </c>
      <c r="P26" s="1539">
        <v>42</v>
      </c>
      <c r="Q26" s="943">
        <f t="shared" si="1"/>
        <v>1.2756978746453025</v>
      </c>
      <c r="R26" s="944">
        <f t="shared" si="2"/>
        <v>-24.811715283454852</v>
      </c>
      <c r="S26" s="949">
        <f t="shared" si="3"/>
        <v>0.41086200956770874</v>
      </c>
      <c r="T26" s="937">
        <f t="shared" si="4"/>
        <v>2.1370130663084623</v>
      </c>
      <c r="U26" s="957" t="s">
        <v>74</v>
      </c>
      <c r="V26" s="1125">
        <f t="shared" si="5"/>
        <v>-17</v>
      </c>
    </row>
    <row r="27" spans="1:22" ht="8.25" customHeight="1">
      <c r="A27" s="946" t="s">
        <v>75</v>
      </c>
      <c r="B27" s="947">
        <v>0.0005865102639296188</v>
      </c>
      <c r="C27" s="947">
        <v>0.0002978850163836759</v>
      </c>
      <c r="D27" s="959">
        <v>0.024376576071728776</v>
      </c>
      <c r="E27" s="948">
        <v>0.0002795638803466592</v>
      </c>
      <c r="F27" s="949">
        <v>0.13912075681691707</v>
      </c>
      <c r="G27" s="950">
        <v>0.027785495971103084</v>
      </c>
      <c r="H27" s="949">
        <v>0.05561735261401557</v>
      </c>
      <c r="I27" s="950">
        <v>0.25139664804469275</v>
      </c>
      <c r="J27" s="951">
        <v>0.13958682300390843</v>
      </c>
      <c r="K27" s="952">
        <v>0.19104803493449782</v>
      </c>
      <c r="L27" s="938">
        <f t="shared" si="0"/>
        <v>20</v>
      </c>
      <c r="M27" s="953">
        <v>3582</v>
      </c>
      <c r="N27" s="954">
        <v>3664</v>
      </c>
      <c r="O27" s="955">
        <v>5</v>
      </c>
      <c r="P27" s="956">
        <v>7</v>
      </c>
      <c r="Q27" s="943">
        <f t="shared" si="1"/>
        <v>0.05146121193058939</v>
      </c>
      <c r="R27" s="944">
        <f t="shared" si="2"/>
        <v>0.13239700854153594</v>
      </c>
      <c r="S27" s="949">
        <f t="shared" si="3"/>
        <v>0.16459714788656113</v>
      </c>
      <c r="T27" s="937">
        <f t="shared" si="4"/>
        <v>0.2513789933348655</v>
      </c>
      <c r="U27" s="957" t="s">
        <v>75</v>
      </c>
      <c r="V27" s="1125">
        <f t="shared" si="5"/>
        <v>-3</v>
      </c>
    </row>
    <row r="28" spans="1:22" ht="8.25" customHeight="1">
      <c r="A28" s="946" t="s">
        <v>76</v>
      </c>
      <c r="B28" s="947">
        <v>0.044182621502209134</v>
      </c>
      <c r="C28" s="947">
        <v>0.029326574945691526</v>
      </c>
      <c r="D28" s="958">
        <v>0.0016501650165016502</v>
      </c>
      <c r="E28" s="948">
        <v>0.046248382923673996</v>
      </c>
      <c r="F28" s="949">
        <v>2.8781579788935083</v>
      </c>
      <c r="G28" s="950">
        <v>1.3094857872884063</v>
      </c>
      <c r="H28" s="949">
        <v>2.8781383955909368</v>
      </c>
      <c r="I28" s="950">
        <v>1.531862745098039</v>
      </c>
      <c r="J28" s="951">
        <v>0.6913890634820867</v>
      </c>
      <c r="K28" s="952">
        <v>0.276327909118821</v>
      </c>
      <c r="L28" s="938">
        <f t="shared" si="0"/>
        <v>23</v>
      </c>
      <c r="M28" s="953">
        <v>3182</v>
      </c>
      <c r="N28" s="954">
        <v>3257</v>
      </c>
      <c r="O28" s="955">
        <v>22</v>
      </c>
      <c r="P28" s="956">
        <v>9</v>
      </c>
      <c r="Q28" s="943">
        <f t="shared" si="1"/>
        <v>-0.41506115436326574</v>
      </c>
      <c r="R28" s="944">
        <f t="shared" si="2"/>
        <v>-4.141934241102092</v>
      </c>
      <c r="S28" s="949">
        <f t="shared" si="3"/>
        <v>0.8152679850441586</v>
      </c>
      <c r="T28" s="937">
        <f t="shared" si="4"/>
        <v>0.36358935410371185</v>
      </c>
      <c r="U28" s="957" t="s">
        <v>76</v>
      </c>
      <c r="V28" s="1125">
        <f t="shared" si="5"/>
        <v>9</v>
      </c>
    </row>
    <row r="29" spans="1:22" ht="8.25" customHeight="1">
      <c r="A29" s="946" t="s">
        <v>77</v>
      </c>
      <c r="B29" s="947">
        <v>0.15965263861055445</v>
      </c>
      <c r="C29" s="947">
        <v>0</v>
      </c>
      <c r="D29" s="958">
        <v>0.02788622420524261</v>
      </c>
      <c r="E29" s="948">
        <v>0.004310344827586207</v>
      </c>
      <c r="F29" s="949">
        <v>0.41841004184100417</v>
      </c>
      <c r="G29" s="950">
        <v>0.15690376569037656</v>
      </c>
      <c r="H29" s="949">
        <v>0</v>
      </c>
      <c r="I29" s="949">
        <v>3.0563002680965146</v>
      </c>
      <c r="J29" s="961">
        <v>1.7488076311605723</v>
      </c>
      <c r="K29" s="952">
        <v>3.2460732984293195</v>
      </c>
      <c r="L29" s="938">
        <f t="shared" si="0"/>
        <v>48</v>
      </c>
      <c r="M29" s="953">
        <v>1887</v>
      </c>
      <c r="N29" s="954">
        <v>1910</v>
      </c>
      <c r="O29" s="955">
        <v>33</v>
      </c>
      <c r="P29" s="956">
        <v>62</v>
      </c>
      <c r="Q29" s="943">
        <f t="shared" si="1"/>
        <v>1.4972656672687472</v>
      </c>
      <c r="R29" s="944">
        <f t="shared" si="2"/>
        <v>-12.719190562626126</v>
      </c>
      <c r="S29" s="949">
        <f t="shared" si="3"/>
        <v>2.0621484327587543</v>
      </c>
      <c r="T29" s="937">
        <f t="shared" si="4"/>
        <v>4.2711490768806835</v>
      </c>
      <c r="U29" s="957" t="s">
        <v>77</v>
      </c>
      <c r="V29" s="1125">
        <f t="shared" si="5"/>
        <v>-6</v>
      </c>
    </row>
    <row r="30" spans="1:22" ht="8.25" customHeight="1">
      <c r="A30" s="946" t="s">
        <v>78</v>
      </c>
      <c r="B30" s="947">
        <v>0.1875</v>
      </c>
      <c r="C30" s="947">
        <v>0.08420551855375832</v>
      </c>
      <c r="D30" s="958">
        <v>0.014492753623188406</v>
      </c>
      <c r="E30" s="948">
        <v>0.0034403669724770644</v>
      </c>
      <c r="F30" s="949">
        <v>0.1147227533460803</v>
      </c>
      <c r="G30" s="950">
        <v>0.11467889908256881</v>
      </c>
      <c r="H30" s="949">
        <v>0.11459129106187929</v>
      </c>
      <c r="I30" s="950">
        <v>0.11463507833397019</v>
      </c>
      <c r="J30" s="951">
        <v>0.03821169277799007</v>
      </c>
      <c r="K30" s="952">
        <v>0</v>
      </c>
      <c r="L30" s="938">
        <f t="shared" si="0"/>
        <v>1</v>
      </c>
      <c r="M30" s="953">
        <v>2617</v>
      </c>
      <c r="N30" s="954">
        <v>2621</v>
      </c>
      <c r="O30" s="955">
        <v>1</v>
      </c>
      <c r="P30" s="956">
        <v>0</v>
      </c>
      <c r="Q30" s="943">
        <f t="shared" si="1"/>
        <v>-0.03821169277799007</v>
      </c>
      <c r="R30" s="944">
        <f t="shared" si="2"/>
        <v>-18.75</v>
      </c>
      <c r="S30" s="949">
        <f t="shared" si="3"/>
        <v>0.04505823337635934</v>
      </c>
      <c r="T30" s="937">
        <f t="shared" si="4"/>
        <v>0</v>
      </c>
      <c r="U30" s="957" t="s">
        <v>78</v>
      </c>
      <c r="V30" s="1125">
        <f t="shared" si="5"/>
        <v>11</v>
      </c>
    </row>
    <row r="31" spans="1:22" ht="8.25" customHeight="1">
      <c r="A31" s="946" t="s">
        <v>79</v>
      </c>
      <c r="B31" s="947">
        <v>0.07383548067393458</v>
      </c>
      <c r="C31" s="947">
        <v>0.016475287069395907</v>
      </c>
      <c r="D31" s="958">
        <v>0.030889810972798526</v>
      </c>
      <c r="E31" s="948">
        <v>0.00936663693131133</v>
      </c>
      <c r="F31" s="949">
        <v>0.8916629514043691</v>
      </c>
      <c r="G31" s="950">
        <v>1.670428893905192</v>
      </c>
      <c r="H31" s="949">
        <v>1.6666666666666667</v>
      </c>
      <c r="I31" s="950">
        <v>1.8653321201091901</v>
      </c>
      <c r="J31" s="951">
        <v>1.663306451612903</v>
      </c>
      <c r="K31" s="952">
        <v>1.45</v>
      </c>
      <c r="L31" s="938">
        <f t="shared" si="0"/>
        <v>39</v>
      </c>
      <c r="M31" s="953">
        <v>1984</v>
      </c>
      <c r="N31" s="954">
        <v>2000</v>
      </c>
      <c r="O31" s="955">
        <v>33</v>
      </c>
      <c r="P31" s="956">
        <v>29</v>
      </c>
      <c r="Q31" s="943">
        <f t="shared" si="1"/>
        <v>-0.21330645161290307</v>
      </c>
      <c r="R31" s="944">
        <f t="shared" si="2"/>
        <v>-5.933548067393458</v>
      </c>
      <c r="S31" s="949">
        <f t="shared" si="3"/>
        <v>1.961327667649077</v>
      </c>
      <c r="T31" s="937">
        <f t="shared" si="4"/>
        <v>1.907894736842105</v>
      </c>
      <c r="U31" s="957" t="s">
        <v>79</v>
      </c>
      <c r="V31" s="1125">
        <f t="shared" si="5"/>
        <v>2</v>
      </c>
    </row>
    <row r="32" spans="1:22" ht="8.25" customHeight="1">
      <c r="A32" s="946" t="s">
        <v>80</v>
      </c>
      <c r="B32" s="947">
        <v>0</v>
      </c>
      <c r="C32" s="947">
        <v>0.00579950289975145</v>
      </c>
      <c r="D32" s="958">
        <v>0.02286689419795222</v>
      </c>
      <c r="E32" s="948">
        <v>0</v>
      </c>
      <c r="F32" s="949">
        <v>0</v>
      </c>
      <c r="G32" s="950">
        <v>0</v>
      </c>
      <c r="H32" s="949">
        <v>0</v>
      </c>
      <c r="I32" s="950">
        <v>0.8861622358554875</v>
      </c>
      <c r="J32" s="951">
        <v>1.0224948875255624</v>
      </c>
      <c r="K32" s="952">
        <v>1.0228435049437437</v>
      </c>
      <c r="L32" s="938">
        <f t="shared" si="0"/>
        <v>33</v>
      </c>
      <c r="M32" s="953">
        <v>2934</v>
      </c>
      <c r="N32" s="954">
        <v>2933</v>
      </c>
      <c r="O32" s="955">
        <v>30</v>
      </c>
      <c r="P32" s="956">
        <v>30</v>
      </c>
      <c r="Q32" s="943">
        <f t="shared" si="1"/>
        <v>0.0003486174181812629</v>
      </c>
      <c r="R32" s="944">
        <f t="shared" si="2"/>
        <v>1.0228435049437437</v>
      </c>
      <c r="S32" s="949">
        <f t="shared" si="3"/>
        <v>1.2056993532303926</v>
      </c>
      <c r="T32" s="937">
        <f t="shared" si="4"/>
        <v>1.3458467170312416</v>
      </c>
      <c r="U32" s="957" t="s">
        <v>80</v>
      </c>
      <c r="V32" s="1125">
        <f t="shared" si="5"/>
        <v>4</v>
      </c>
    </row>
    <row r="33" spans="1:22" ht="8.25" customHeight="1">
      <c r="A33" s="946" t="s">
        <v>81</v>
      </c>
      <c r="B33" s="947">
        <v>0</v>
      </c>
      <c r="C33" s="947">
        <v>0.001471129091577786</v>
      </c>
      <c r="D33" s="958">
        <v>0.06375227686703097</v>
      </c>
      <c r="E33" s="948">
        <v>0.015117994100294985</v>
      </c>
      <c r="F33" s="949">
        <v>1.2159174649963154</v>
      </c>
      <c r="G33" s="950">
        <v>1.6123122022718945</v>
      </c>
      <c r="H33" s="949">
        <v>1.2848751835535976</v>
      </c>
      <c r="I33" s="950">
        <v>2.2820800598578375</v>
      </c>
      <c r="J33" s="951">
        <v>0.6705409029950827</v>
      </c>
      <c r="K33" s="952">
        <v>0.48255382331106156</v>
      </c>
      <c r="L33" s="938">
        <f t="shared" si="0"/>
        <v>28</v>
      </c>
      <c r="M33" s="953">
        <v>2237</v>
      </c>
      <c r="N33" s="954">
        <v>2694</v>
      </c>
      <c r="O33" s="955">
        <v>15</v>
      </c>
      <c r="P33" s="956">
        <v>13</v>
      </c>
      <c r="Q33" s="943">
        <f t="shared" si="1"/>
        <v>-0.18798707968402117</v>
      </c>
      <c r="R33" s="944">
        <f t="shared" si="2"/>
        <v>0.48255382331106156</v>
      </c>
      <c r="S33" s="949">
        <f t="shared" si="3"/>
        <v>0.7906843769284694</v>
      </c>
      <c r="T33" s="937">
        <f t="shared" si="4"/>
        <v>0.6349392411987652</v>
      </c>
      <c r="U33" s="957" t="s">
        <v>81</v>
      </c>
      <c r="V33" s="1125">
        <f t="shared" si="5"/>
        <v>3</v>
      </c>
    </row>
    <row r="34" spans="1:22" ht="8.25" customHeight="1">
      <c r="A34" s="946" t="s">
        <v>82</v>
      </c>
      <c r="B34" s="947">
        <v>0.0030120481927710845</v>
      </c>
      <c r="C34" s="947">
        <v>0</v>
      </c>
      <c r="D34" s="958">
        <v>0.015418502202643172</v>
      </c>
      <c r="E34" s="948">
        <v>0.030434782608695653</v>
      </c>
      <c r="F34" s="949">
        <v>1.5250544662309369</v>
      </c>
      <c r="G34" s="950">
        <v>1.5350877192982457</v>
      </c>
      <c r="H34" s="949">
        <v>1.0438413361169103</v>
      </c>
      <c r="I34" s="950">
        <v>1.0438413361169103</v>
      </c>
      <c r="J34" s="951">
        <v>4.189944134078212</v>
      </c>
      <c r="K34" s="952">
        <v>2.5139664804469275</v>
      </c>
      <c r="L34" s="938">
        <f t="shared" si="0"/>
        <v>44</v>
      </c>
      <c r="M34" s="953">
        <v>358</v>
      </c>
      <c r="N34" s="954">
        <v>358</v>
      </c>
      <c r="O34" s="955">
        <v>15</v>
      </c>
      <c r="P34" s="956">
        <v>9</v>
      </c>
      <c r="Q34" s="943">
        <f t="shared" si="1"/>
        <v>-1.6759776536312847</v>
      </c>
      <c r="R34" s="944">
        <f t="shared" si="2"/>
        <v>2.212761661169819</v>
      </c>
      <c r="S34" s="949">
        <f t="shared" si="3"/>
        <v>4.940673048013927</v>
      </c>
      <c r="T34" s="937">
        <f t="shared" si="4"/>
        <v>3.30785063216701</v>
      </c>
      <c r="U34" s="957" t="s">
        <v>82</v>
      </c>
      <c r="V34" s="1125">
        <f t="shared" si="5"/>
        <v>4</v>
      </c>
    </row>
    <row r="35" spans="1:22" ht="8.25" customHeight="1">
      <c r="A35" s="946" t="s">
        <v>83</v>
      </c>
      <c r="B35" s="947">
        <v>0.019011406844106463</v>
      </c>
      <c r="C35" s="947">
        <v>0</v>
      </c>
      <c r="D35" s="947">
        <v>0</v>
      </c>
      <c r="E35" s="948">
        <v>0.09351145038167939</v>
      </c>
      <c r="F35" s="949">
        <v>0.7633587786259542</v>
      </c>
      <c r="G35" s="950">
        <v>0.7633587786259542</v>
      </c>
      <c r="H35" s="949">
        <v>0.8130081300813008</v>
      </c>
      <c r="I35" s="950">
        <v>0.8097165991902834</v>
      </c>
      <c r="J35" s="951">
        <v>0.8097165991902834</v>
      </c>
      <c r="K35" s="952">
        <v>1.2195121951219512</v>
      </c>
      <c r="L35" s="938">
        <f t="shared" si="0"/>
        <v>36</v>
      </c>
      <c r="M35" s="953">
        <v>247</v>
      </c>
      <c r="N35" s="954">
        <v>246</v>
      </c>
      <c r="O35" s="955">
        <v>2</v>
      </c>
      <c r="P35" s="956">
        <v>3</v>
      </c>
      <c r="Q35" s="943">
        <f t="shared" si="1"/>
        <v>0.4097955959316678</v>
      </c>
      <c r="R35" s="944">
        <f t="shared" si="2"/>
        <v>-0.6816284892886952</v>
      </c>
      <c r="S35" s="949">
        <f t="shared" si="3"/>
        <v>0.9547967347848777</v>
      </c>
      <c r="T35" s="937">
        <f t="shared" si="4"/>
        <v>1.6046213093709885</v>
      </c>
      <c r="U35" s="957" t="s">
        <v>83</v>
      </c>
      <c r="V35" s="1125">
        <f t="shared" si="5"/>
        <v>0</v>
      </c>
    </row>
    <row r="36" spans="1:22" ht="8.25" customHeight="1">
      <c r="A36" s="946" t="s">
        <v>84</v>
      </c>
      <c r="B36" s="947">
        <v>0.4465863453815261</v>
      </c>
      <c r="C36" s="947">
        <v>0.002180232558139535</v>
      </c>
      <c r="D36" s="958">
        <v>0.07649667405764966</v>
      </c>
      <c r="E36" s="948">
        <v>0.01820187534473249</v>
      </c>
      <c r="F36" s="949">
        <v>0.22038567493112948</v>
      </c>
      <c r="G36" s="950">
        <v>0.3303964757709251</v>
      </c>
      <c r="H36" s="949">
        <v>0.3280481137233461</v>
      </c>
      <c r="I36" s="950">
        <v>0.10917030567685589</v>
      </c>
      <c r="J36" s="951">
        <v>0.10922992900054614</v>
      </c>
      <c r="K36" s="952">
        <v>0.1092896174863388</v>
      </c>
      <c r="L36" s="938">
        <f t="shared" si="0"/>
        <v>15</v>
      </c>
      <c r="M36" s="953">
        <v>1831</v>
      </c>
      <c r="N36" s="954">
        <v>1830</v>
      </c>
      <c r="O36" s="955">
        <v>2</v>
      </c>
      <c r="P36" s="956">
        <v>2</v>
      </c>
      <c r="Q36" s="943">
        <f t="shared" si="1"/>
        <v>5.9688485792658286E-05</v>
      </c>
      <c r="R36" s="944">
        <f t="shared" si="2"/>
        <v>-44.54934492066627</v>
      </c>
      <c r="S36" s="949">
        <f t="shared" si="3"/>
        <v>0.12880108874487425</v>
      </c>
      <c r="T36" s="937">
        <f t="shared" si="4"/>
        <v>0.1438021282714984</v>
      </c>
      <c r="U36" s="957" t="s">
        <v>84</v>
      </c>
      <c r="V36" s="1125">
        <f t="shared" si="5"/>
        <v>1</v>
      </c>
    </row>
    <row r="37" spans="1:22" ht="8.25" customHeight="1">
      <c r="A37" s="946" t="s">
        <v>85</v>
      </c>
      <c r="B37" s="947">
        <v>0</v>
      </c>
      <c r="C37" s="947">
        <v>0.0049261083743842365</v>
      </c>
      <c r="D37" s="958">
        <v>0</v>
      </c>
      <c r="E37" s="948">
        <v>0</v>
      </c>
      <c r="F37" s="949">
        <v>0</v>
      </c>
      <c r="G37" s="950">
        <v>0</v>
      </c>
      <c r="H37" s="950">
        <v>0</v>
      </c>
      <c r="I37" s="950">
        <v>0</v>
      </c>
      <c r="J37" s="951">
        <v>0</v>
      </c>
      <c r="K37" s="952">
        <v>0</v>
      </c>
      <c r="L37" s="938">
        <f aca="true" t="shared" si="6" ref="L37:L54">RANK(K37,K$5:K$54,1)</f>
        <v>1</v>
      </c>
      <c r="M37" s="953">
        <v>1405</v>
      </c>
      <c r="N37" s="954">
        <v>1410</v>
      </c>
      <c r="O37" s="955">
        <v>0</v>
      </c>
      <c r="P37" s="956">
        <v>0</v>
      </c>
      <c r="Q37" s="943">
        <f aca="true" t="shared" si="7" ref="Q37:Q54">K37-J37</f>
        <v>0</v>
      </c>
      <c r="R37" s="944">
        <f aca="true" t="shared" si="8" ref="R37:R54">K37-$B37*100</f>
        <v>0</v>
      </c>
      <c r="S37" s="949">
        <f aca="true" t="shared" si="9" ref="S37:S54">J37/J$56</f>
        <v>0</v>
      </c>
      <c r="T37" s="937">
        <f aca="true" t="shared" si="10" ref="T37:T54">K37/K$56</f>
        <v>0</v>
      </c>
      <c r="U37" s="957" t="s">
        <v>85</v>
      </c>
      <c r="V37" s="1125">
        <f aca="true" t="shared" si="11" ref="V37:V54">RANK(J37,J$5:J$54,1)-L37</f>
        <v>0</v>
      </c>
    </row>
    <row r="38" spans="1:22" ht="8.25" customHeight="1">
      <c r="A38" s="946" t="s">
        <v>86</v>
      </c>
      <c r="B38" s="947">
        <v>0.0028200789622109417</v>
      </c>
      <c r="C38" s="947">
        <v>0</v>
      </c>
      <c r="D38" s="958">
        <v>0.042147516307074764</v>
      </c>
      <c r="E38" s="948">
        <v>0.014184397163120567</v>
      </c>
      <c r="F38" s="949">
        <v>1.4762165117550574</v>
      </c>
      <c r="G38" s="950">
        <v>1.4770240700218817</v>
      </c>
      <c r="H38" s="949">
        <v>1.4770240700218817</v>
      </c>
      <c r="I38" s="949">
        <v>3.9408866995073892</v>
      </c>
      <c r="J38" s="961">
        <v>3.9408866995073892</v>
      </c>
      <c r="K38" s="952">
        <v>1.031636863823934</v>
      </c>
      <c r="L38" s="938">
        <f t="shared" si="6"/>
        <v>34</v>
      </c>
      <c r="M38" s="953">
        <v>1827</v>
      </c>
      <c r="N38" s="954">
        <v>1454</v>
      </c>
      <c r="O38" s="1536">
        <v>72</v>
      </c>
      <c r="P38" s="1537">
        <v>15</v>
      </c>
      <c r="Q38" s="943">
        <f t="shared" si="7"/>
        <v>-2.9092498356834553</v>
      </c>
      <c r="R38" s="944">
        <f t="shared" si="8"/>
        <v>0.7496289676028398</v>
      </c>
      <c r="S38" s="949">
        <f t="shared" si="9"/>
        <v>4.646991004765809</v>
      </c>
      <c r="T38" s="937">
        <f t="shared" si="10"/>
        <v>1.3574169260841236</v>
      </c>
      <c r="U38" s="957" t="s">
        <v>86</v>
      </c>
      <c r="V38" s="1125">
        <f t="shared" si="11"/>
        <v>13</v>
      </c>
    </row>
    <row r="39" spans="1:22" ht="8.25" customHeight="1">
      <c r="A39" s="946" t="s">
        <v>87</v>
      </c>
      <c r="B39" s="947">
        <v>0.017687934301958308</v>
      </c>
      <c r="C39" s="947">
        <v>0</v>
      </c>
      <c r="D39" s="958">
        <v>0.0018026137899954935</v>
      </c>
      <c r="E39" s="948">
        <v>0.0013440860215053765</v>
      </c>
      <c r="F39" s="949">
        <v>0.08932559178204555</v>
      </c>
      <c r="G39" s="950">
        <v>0.08904719501335707</v>
      </c>
      <c r="H39" s="949">
        <v>0.05167958656330749</v>
      </c>
      <c r="I39" s="950">
        <v>0.25667351129363447</v>
      </c>
      <c r="J39" s="951">
        <v>0.3045685279187817</v>
      </c>
      <c r="K39" s="952">
        <v>0.05089058524173028</v>
      </c>
      <c r="L39" s="938">
        <f t="shared" si="6"/>
        <v>10</v>
      </c>
      <c r="M39" s="953">
        <v>1970</v>
      </c>
      <c r="N39" s="954">
        <v>1965</v>
      </c>
      <c r="O39" s="1536">
        <v>6</v>
      </c>
      <c r="P39" s="1537">
        <v>1</v>
      </c>
      <c r="Q39" s="943">
        <f t="shared" si="7"/>
        <v>-0.2536779426770514</v>
      </c>
      <c r="R39" s="944">
        <f t="shared" si="8"/>
        <v>-1.7179028449541005</v>
      </c>
      <c r="S39" s="949">
        <f t="shared" si="9"/>
        <v>0.3591392794292357</v>
      </c>
      <c r="T39" s="937">
        <f t="shared" si="10"/>
        <v>0.06696129637069773</v>
      </c>
      <c r="U39" s="957" t="s">
        <v>87</v>
      </c>
      <c r="V39" s="1125">
        <f t="shared" si="11"/>
        <v>12</v>
      </c>
    </row>
    <row r="40" spans="1:22" ht="8.25" customHeight="1">
      <c r="A40" s="946" t="s">
        <v>88</v>
      </c>
      <c r="B40" s="947">
        <v>0</v>
      </c>
      <c r="C40" s="947">
        <v>0.014369345396487493</v>
      </c>
      <c r="D40" s="958">
        <v>0.03506548373468526</v>
      </c>
      <c r="E40" s="948">
        <v>0.008010118043844857</v>
      </c>
      <c r="F40" s="949">
        <v>1.5065913370998116</v>
      </c>
      <c r="G40" s="950">
        <v>1.6771488469601676</v>
      </c>
      <c r="H40" s="949">
        <v>1.6414686825053997</v>
      </c>
      <c r="I40" s="950">
        <v>0.9935205183585313</v>
      </c>
      <c r="J40" s="951">
        <v>1.0827197921177998</v>
      </c>
      <c r="K40" s="952">
        <v>2.5884383088869716</v>
      </c>
      <c r="L40" s="938">
        <f t="shared" si="6"/>
        <v>45</v>
      </c>
      <c r="M40" s="953">
        <v>2309</v>
      </c>
      <c r="N40" s="954">
        <v>2318</v>
      </c>
      <c r="O40" s="955">
        <v>25</v>
      </c>
      <c r="P40" s="956">
        <v>60</v>
      </c>
      <c r="Q40" s="943">
        <f t="shared" si="7"/>
        <v>1.5057185167691718</v>
      </c>
      <c r="R40" s="944">
        <f t="shared" si="8"/>
        <v>2.5884383088869716</v>
      </c>
      <c r="S40" s="949">
        <f t="shared" si="9"/>
        <v>1.2767149929182804</v>
      </c>
      <c r="T40" s="937">
        <f t="shared" si="10"/>
        <v>3.4058398801144363</v>
      </c>
      <c r="U40" s="957" t="s">
        <v>88</v>
      </c>
      <c r="V40" s="1125">
        <f t="shared" si="11"/>
        <v>-7</v>
      </c>
    </row>
    <row r="41" spans="1:22" ht="8.25" customHeight="1">
      <c r="A41" s="946" t="s">
        <v>89</v>
      </c>
      <c r="B41" s="947">
        <v>0.06204906204906205</v>
      </c>
      <c r="C41" s="947">
        <v>0</v>
      </c>
      <c r="D41" s="960">
        <v>0.052810260279139945</v>
      </c>
      <c r="E41" s="948">
        <v>0</v>
      </c>
      <c r="F41" s="949">
        <v>0.14914243102162567</v>
      </c>
      <c r="G41" s="950">
        <v>0.10634526763559021</v>
      </c>
      <c r="H41" s="949">
        <v>0.39271688682613354</v>
      </c>
      <c r="I41" s="950">
        <v>0.7243752263672582</v>
      </c>
      <c r="J41" s="951">
        <v>0.7927927927927928</v>
      </c>
      <c r="K41" s="952">
        <v>0.3962536023054755</v>
      </c>
      <c r="L41" s="938">
        <f t="shared" si="6"/>
        <v>26</v>
      </c>
      <c r="M41" s="953">
        <v>2775</v>
      </c>
      <c r="N41" s="954">
        <v>2776</v>
      </c>
      <c r="O41" s="1536">
        <v>22</v>
      </c>
      <c r="P41" s="1537">
        <v>11</v>
      </c>
      <c r="Q41" s="943">
        <f t="shared" si="7"/>
        <v>-0.3965391904873173</v>
      </c>
      <c r="R41" s="944">
        <f t="shared" si="8"/>
        <v>-5.80865260260073</v>
      </c>
      <c r="S41" s="949">
        <f t="shared" si="9"/>
        <v>0.9348406228506353</v>
      </c>
      <c r="T41" s="937">
        <f t="shared" si="10"/>
        <v>0.5213863188229941</v>
      </c>
      <c r="U41" s="957" t="s">
        <v>89</v>
      </c>
      <c r="V41" s="1125">
        <f t="shared" si="11"/>
        <v>9</v>
      </c>
    </row>
    <row r="42" spans="1:22" ht="8.25" customHeight="1">
      <c r="A42" s="946" t="s">
        <v>90</v>
      </c>
      <c r="B42" s="947">
        <v>0.01609322974472808</v>
      </c>
      <c r="C42" s="947">
        <v>0.031879194630872486</v>
      </c>
      <c r="D42" s="958">
        <v>0.021814006888633754</v>
      </c>
      <c r="E42" s="948">
        <v>0.009300444803881924</v>
      </c>
      <c r="F42" s="949">
        <v>0.8484848484848485</v>
      </c>
      <c r="G42" s="950">
        <v>0.7197121151539384</v>
      </c>
      <c r="H42" s="949">
        <v>0.5819592628516004</v>
      </c>
      <c r="I42" s="950">
        <v>1.238390092879257</v>
      </c>
      <c r="J42" s="951">
        <v>0.5154639175257731</v>
      </c>
      <c r="K42" s="952">
        <v>1.0325245224574084</v>
      </c>
      <c r="L42" s="938">
        <f t="shared" si="6"/>
        <v>35</v>
      </c>
      <c r="M42" s="953">
        <v>1940</v>
      </c>
      <c r="N42" s="954">
        <v>1937</v>
      </c>
      <c r="O42" s="955">
        <v>10</v>
      </c>
      <c r="P42" s="956">
        <v>20</v>
      </c>
      <c r="Q42" s="943">
        <f t="shared" si="7"/>
        <v>0.5170606049316353</v>
      </c>
      <c r="R42" s="944">
        <f t="shared" si="8"/>
        <v>-0.5767984520153995</v>
      </c>
      <c r="S42" s="949">
        <f t="shared" si="9"/>
        <v>0.6078216327109917</v>
      </c>
      <c r="T42" s="937">
        <f t="shared" si="10"/>
        <v>1.3585848979702742</v>
      </c>
      <c r="U42" s="957" t="s">
        <v>90</v>
      </c>
      <c r="V42" s="1125">
        <f t="shared" si="11"/>
        <v>-7</v>
      </c>
    </row>
    <row r="43" spans="1:22" ht="8.25" customHeight="1">
      <c r="A43" s="946" t="s">
        <v>91</v>
      </c>
      <c r="B43" s="947">
        <v>0.0958904109589041</v>
      </c>
      <c r="C43" s="947">
        <v>0.10810810810810811</v>
      </c>
      <c r="D43" s="958">
        <v>0.2698412698412698</v>
      </c>
      <c r="E43" s="948">
        <v>0</v>
      </c>
      <c r="F43" s="949">
        <v>1.5151515151515151</v>
      </c>
      <c r="G43" s="950">
        <v>0</v>
      </c>
      <c r="H43" s="949">
        <v>0</v>
      </c>
      <c r="I43" s="949">
        <v>10.416666666666668</v>
      </c>
      <c r="J43" s="961">
        <v>10.416666666666668</v>
      </c>
      <c r="K43" s="952">
        <v>10.204081632653061</v>
      </c>
      <c r="L43" s="938">
        <f t="shared" si="6"/>
        <v>49</v>
      </c>
      <c r="M43" s="953">
        <v>48</v>
      </c>
      <c r="N43" s="954">
        <v>49</v>
      </c>
      <c r="O43" s="955">
        <v>5</v>
      </c>
      <c r="P43" s="956">
        <v>5</v>
      </c>
      <c r="Q43" s="943">
        <f t="shared" si="7"/>
        <v>-0.21258503401360684</v>
      </c>
      <c r="R43" s="944">
        <f t="shared" si="8"/>
        <v>0.6150405367626508</v>
      </c>
      <c r="S43" s="949">
        <f t="shared" si="9"/>
        <v>12.283062161034627</v>
      </c>
      <c r="T43" s="937">
        <f t="shared" si="10"/>
        <v>13.42642320085929</v>
      </c>
      <c r="U43" s="957" t="s">
        <v>91</v>
      </c>
      <c r="V43" s="1125">
        <f t="shared" si="11"/>
        <v>0</v>
      </c>
    </row>
    <row r="44" spans="1:22" ht="8.25" customHeight="1">
      <c r="A44" s="946" t="s">
        <v>92</v>
      </c>
      <c r="B44" s="947">
        <v>0.06606217616580311</v>
      </c>
      <c r="C44" s="947">
        <v>0</v>
      </c>
      <c r="D44" s="958">
        <v>0.0028368794326241137</v>
      </c>
      <c r="E44" s="948">
        <v>0.003417634996582365</v>
      </c>
      <c r="F44" s="949">
        <v>0.33444816053511706</v>
      </c>
      <c r="G44" s="950">
        <v>1.0087424344317417</v>
      </c>
      <c r="H44" s="949">
        <v>0.5383580080753702</v>
      </c>
      <c r="I44" s="950">
        <v>0.3362474781439139</v>
      </c>
      <c r="J44" s="951">
        <v>0.0763358778625954</v>
      </c>
      <c r="K44" s="952">
        <v>0.1530221882172915</v>
      </c>
      <c r="L44" s="938">
        <f t="shared" si="6"/>
        <v>18</v>
      </c>
      <c r="M44" s="953">
        <v>1310</v>
      </c>
      <c r="N44" s="954">
        <v>1307</v>
      </c>
      <c r="O44" s="955">
        <v>1</v>
      </c>
      <c r="P44" s="956">
        <v>2</v>
      </c>
      <c r="Q44" s="943">
        <f t="shared" si="7"/>
        <v>0.0766863103546961</v>
      </c>
      <c r="R44" s="944">
        <f t="shared" si="8"/>
        <v>-6.453195428363019</v>
      </c>
      <c r="S44" s="949">
        <f t="shared" si="9"/>
        <v>0.09001327995872699</v>
      </c>
      <c r="T44" s="937">
        <f t="shared" si="10"/>
        <v>0.20134498449643617</v>
      </c>
      <c r="U44" s="957" t="s">
        <v>92</v>
      </c>
      <c r="V44" s="1125">
        <f t="shared" si="11"/>
        <v>-4</v>
      </c>
    </row>
    <row r="45" spans="1:22" ht="8.25" customHeight="1">
      <c r="A45" s="946" t="s">
        <v>93</v>
      </c>
      <c r="B45" s="947">
        <v>0.04480827229642396</v>
      </c>
      <c r="C45" s="947">
        <v>0.033218291630716136</v>
      </c>
      <c r="D45" s="958">
        <v>0.008821170809943865</v>
      </c>
      <c r="E45" s="948">
        <v>0.03892842193386354</v>
      </c>
      <c r="F45" s="949">
        <v>3.46076</v>
      </c>
      <c r="G45" s="950">
        <v>1.565718994643593</v>
      </c>
      <c r="H45" s="949">
        <v>1.9121236777868185</v>
      </c>
      <c r="I45" s="949">
        <v>3.074433656957929</v>
      </c>
      <c r="J45" s="961">
        <v>2.3434343434343434</v>
      </c>
      <c r="K45" s="952">
        <v>1.6568047337278107</v>
      </c>
      <c r="L45" s="938">
        <f t="shared" si="6"/>
        <v>42</v>
      </c>
      <c r="M45" s="953">
        <v>2475</v>
      </c>
      <c r="N45" s="954">
        <v>2535</v>
      </c>
      <c r="O45" s="955">
        <v>58</v>
      </c>
      <c r="P45" s="956">
        <v>42</v>
      </c>
      <c r="Q45" s="943">
        <f t="shared" si="7"/>
        <v>-0.6866296097065328</v>
      </c>
      <c r="R45" s="944">
        <f t="shared" si="8"/>
        <v>-2.8240224959145848</v>
      </c>
      <c r="S45" s="949">
        <f t="shared" si="9"/>
        <v>2.7633167722279106</v>
      </c>
      <c r="T45" s="937">
        <f t="shared" si="10"/>
        <v>2.1800062285892245</v>
      </c>
      <c r="U45" s="957" t="s">
        <v>93</v>
      </c>
      <c r="V45" s="1125">
        <f t="shared" si="11"/>
        <v>1</v>
      </c>
    </row>
    <row r="46" spans="1:22" ht="8.25" customHeight="1">
      <c r="A46" s="946" t="s">
        <v>94</v>
      </c>
      <c r="B46" s="947">
        <v>0.011310084825636193</v>
      </c>
      <c r="C46" s="947">
        <v>0.05193578847969783</v>
      </c>
      <c r="D46" s="958">
        <v>0.0061624649859943975</v>
      </c>
      <c r="E46" s="948">
        <v>0.0005941770647653001</v>
      </c>
      <c r="F46" s="949">
        <v>0.05350454788657036</v>
      </c>
      <c r="G46" s="950">
        <v>0.27129679869777534</v>
      </c>
      <c r="H46" s="949">
        <v>0</v>
      </c>
      <c r="I46" s="950">
        <v>0.11337868480725624</v>
      </c>
      <c r="J46" s="951">
        <v>0.16930022573363432</v>
      </c>
      <c r="K46" s="952">
        <v>0.21424745581146223</v>
      </c>
      <c r="L46" s="938">
        <f t="shared" si="6"/>
        <v>21</v>
      </c>
      <c r="M46" s="953">
        <v>1772</v>
      </c>
      <c r="N46" s="954">
        <v>1867</v>
      </c>
      <c r="O46" s="955">
        <v>3</v>
      </c>
      <c r="P46" s="956">
        <v>4</v>
      </c>
      <c r="Q46" s="943">
        <f t="shared" si="7"/>
        <v>0.044947230077827915</v>
      </c>
      <c r="R46" s="944">
        <f t="shared" si="8"/>
        <v>-0.9167610267521571</v>
      </c>
      <c r="S46" s="949">
        <f t="shared" si="9"/>
        <v>0.19963441887008873</v>
      </c>
      <c r="T46" s="937">
        <f t="shared" si="10"/>
        <v>0.281904547120345</v>
      </c>
      <c r="U46" s="957" t="s">
        <v>94</v>
      </c>
      <c r="V46" s="1125">
        <f t="shared" si="11"/>
        <v>-2</v>
      </c>
    </row>
    <row r="47" spans="1:22" ht="8.25" customHeight="1">
      <c r="A47" s="946" t="s">
        <v>95</v>
      </c>
      <c r="B47" s="947">
        <v>0.024965672200724005</v>
      </c>
      <c r="C47" s="947">
        <v>0.0141718334809566</v>
      </c>
      <c r="D47" s="958">
        <v>0.04004499437570304</v>
      </c>
      <c r="E47" s="948">
        <v>0.0037785205638715303</v>
      </c>
      <c r="F47" s="949">
        <v>0.14509576320371445</v>
      </c>
      <c r="G47" s="950">
        <v>0.26246719160104987</v>
      </c>
      <c r="H47" s="949">
        <v>0.26292725679228746</v>
      </c>
      <c r="I47" s="950">
        <v>0.08736167734420501</v>
      </c>
      <c r="J47" s="951">
        <v>0.1453699665649077</v>
      </c>
      <c r="K47" s="952">
        <v>0.043134435657800146</v>
      </c>
      <c r="L47" s="938">
        <f t="shared" si="6"/>
        <v>8</v>
      </c>
      <c r="M47" s="953">
        <v>6879</v>
      </c>
      <c r="N47" s="954">
        <v>6955</v>
      </c>
      <c r="O47" s="1536">
        <v>10</v>
      </c>
      <c r="P47" s="1537">
        <v>3</v>
      </c>
      <c r="Q47" s="943">
        <f t="shared" si="7"/>
        <v>-0.10223553090710755</v>
      </c>
      <c r="R47" s="944">
        <f t="shared" si="8"/>
        <v>-2.4534327844146</v>
      </c>
      <c r="S47" s="949">
        <f t="shared" si="9"/>
        <v>0.17141648022377148</v>
      </c>
      <c r="T47" s="937">
        <f t="shared" si="10"/>
        <v>0.0567558363918423</v>
      </c>
      <c r="U47" s="957" t="s">
        <v>95</v>
      </c>
      <c r="V47" s="1125">
        <f t="shared" si="11"/>
        <v>10</v>
      </c>
    </row>
    <row r="48" spans="1:22" ht="8.25" customHeight="1">
      <c r="A48" s="946" t="s">
        <v>96</v>
      </c>
      <c r="B48" s="947">
        <v>0.03625377643504532</v>
      </c>
      <c r="C48" s="947">
        <v>0.0014684287812041115</v>
      </c>
      <c r="D48" s="958">
        <v>0.000992063492063492</v>
      </c>
      <c r="E48" s="948">
        <v>0</v>
      </c>
      <c r="F48" s="949">
        <v>0.40816326530612246</v>
      </c>
      <c r="G48" s="950">
        <v>0.3157894736842105</v>
      </c>
      <c r="H48" s="950">
        <v>0</v>
      </c>
      <c r="I48" s="950">
        <v>0</v>
      </c>
      <c r="J48" s="951">
        <v>0</v>
      </c>
      <c r="K48" s="952">
        <v>0.7099391480730223</v>
      </c>
      <c r="L48" s="938">
        <f t="shared" si="6"/>
        <v>31</v>
      </c>
      <c r="M48" s="953">
        <v>989</v>
      </c>
      <c r="N48" s="954">
        <v>986</v>
      </c>
      <c r="O48" s="1538">
        <v>0</v>
      </c>
      <c r="P48" s="1539">
        <v>7</v>
      </c>
      <c r="Q48" s="943">
        <f t="shared" si="7"/>
        <v>0.7099391480730223</v>
      </c>
      <c r="R48" s="944">
        <f t="shared" si="8"/>
        <v>-2.91543849543151</v>
      </c>
      <c r="S48" s="949">
        <f t="shared" si="9"/>
        <v>0</v>
      </c>
      <c r="T48" s="937">
        <f t="shared" si="10"/>
        <v>0.9341304579908187</v>
      </c>
      <c r="U48" s="957" t="s">
        <v>96</v>
      </c>
      <c r="V48" s="1125">
        <f t="shared" si="11"/>
        <v>-30</v>
      </c>
    </row>
    <row r="49" spans="1:22" ht="8.25" customHeight="1">
      <c r="A49" s="946" t="s">
        <v>97</v>
      </c>
      <c r="B49" s="947">
        <v>0.0006353240152477764</v>
      </c>
      <c r="C49" s="947">
        <v>0.034210526315789476</v>
      </c>
      <c r="D49" s="958">
        <v>0.015052356020942409</v>
      </c>
      <c r="E49" s="948">
        <v>0.002569043031470777</v>
      </c>
      <c r="F49" s="949">
        <v>0.6422607578676943</v>
      </c>
      <c r="G49" s="950">
        <v>0.19206145966709348</v>
      </c>
      <c r="H49" s="949">
        <v>0.7638888888888888</v>
      </c>
      <c r="I49" s="950">
        <v>0.138217000691085</v>
      </c>
      <c r="J49" s="951">
        <v>0.7586206896551724</v>
      </c>
      <c r="K49" s="952">
        <v>0.13764624913971094</v>
      </c>
      <c r="L49" s="938">
        <f t="shared" si="6"/>
        <v>16</v>
      </c>
      <c r="M49" s="953">
        <v>1450</v>
      </c>
      <c r="N49" s="954">
        <v>1453</v>
      </c>
      <c r="O49" s="1536">
        <v>11</v>
      </c>
      <c r="P49" s="1537">
        <v>2</v>
      </c>
      <c r="Q49" s="943">
        <f t="shared" si="7"/>
        <v>-0.6209744405154615</v>
      </c>
      <c r="R49" s="944">
        <f t="shared" si="8"/>
        <v>0.0741138476149333</v>
      </c>
      <c r="S49" s="949">
        <f t="shared" si="9"/>
        <v>0.8945457684174182</v>
      </c>
      <c r="T49" s="937">
        <f t="shared" si="10"/>
        <v>0.18111348571014596</v>
      </c>
      <c r="U49" s="957" t="s">
        <v>97</v>
      </c>
      <c r="V49" s="1125">
        <f t="shared" si="11"/>
        <v>18</v>
      </c>
    </row>
    <row r="50" spans="1:22" ht="8.25" customHeight="1">
      <c r="A50" s="946" t="s">
        <v>98</v>
      </c>
      <c r="B50" s="947">
        <v>0</v>
      </c>
      <c r="C50" s="947">
        <v>0.08191126279863481</v>
      </c>
      <c r="D50" s="958">
        <v>0.006289308176100629</v>
      </c>
      <c r="E50" s="948">
        <v>0.03761755485893417</v>
      </c>
      <c r="F50" s="949">
        <v>2.2222222222222223</v>
      </c>
      <c r="G50" s="950">
        <v>3.7735849056603774</v>
      </c>
      <c r="H50" s="949">
        <v>3.7735849056603774</v>
      </c>
      <c r="I50" s="950">
        <v>0.9345794392523363</v>
      </c>
      <c r="J50" s="951">
        <v>3.75</v>
      </c>
      <c r="K50" s="952">
        <v>1.5673981191222568</v>
      </c>
      <c r="L50" s="938">
        <f t="shared" si="6"/>
        <v>40</v>
      </c>
      <c r="M50" s="953">
        <v>320</v>
      </c>
      <c r="N50" s="954">
        <v>319</v>
      </c>
      <c r="O50" s="955">
        <v>12</v>
      </c>
      <c r="P50" s="956">
        <v>5</v>
      </c>
      <c r="Q50" s="943">
        <f t="shared" si="7"/>
        <v>-2.182601880877743</v>
      </c>
      <c r="R50" s="944">
        <f t="shared" si="8"/>
        <v>1.5673981191222568</v>
      </c>
      <c r="S50" s="949">
        <f t="shared" si="9"/>
        <v>4.421902377972465</v>
      </c>
      <c r="T50" s="937">
        <f t="shared" si="10"/>
        <v>2.062365946213496</v>
      </c>
      <c r="U50" s="957" t="s">
        <v>98</v>
      </c>
      <c r="V50" s="1125">
        <f t="shared" si="11"/>
        <v>6</v>
      </c>
    </row>
    <row r="51" spans="1:22" ht="8.25" customHeight="1">
      <c r="A51" s="946" t="s">
        <v>99</v>
      </c>
      <c r="B51" s="947">
        <v>0.004415011037527594</v>
      </c>
      <c r="C51" s="947">
        <v>0</v>
      </c>
      <c r="D51" s="958">
        <v>0.0009551098376313276</v>
      </c>
      <c r="E51" s="948">
        <v>0.0009610764055742432</v>
      </c>
      <c r="F51" s="949">
        <v>0.1443001443001443</v>
      </c>
      <c r="G51" s="950">
        <v>0.09615384615384616</v>
      </c>
      <c r="H51" s="949">
        <v>0.1430615164520744</v>
      </c>
      <c r="I51" s="950">
        <v>0.15166835187057634</v>
      </c>
      <c r="J51" s="951">
        <v>0.10095911155981827</v>
      </c>
      <c r="K51" s="952">
        <v>0.15151515151515152</v>
      </c>
      <c r="L51" s="938">
        <f t="shared" si="6"/>
        <v>17</v>
      </c>
      <c r="M51" s="953">
        <v>1981</v>
      </c>
      <c r="N51" s="954">
        <v>1980</v>
      </c>
      <c r="O51" s="955">
        <v>2</v>
      </c>
      <c r="P51" s="956">
        <v>3</v>
      </c>
      <c r="Q51" s="943">
        <f t="shared" si="7"/>
        <v>0.050556039955333254</v>
      </c>
      <c r="R51" s="944">
        <f t="shared" si="8"/>
        <v>-0.2899859522376078</v>
      </c>
      <c r="S51" s="949">
        <f t="shared" si="9"/>
        <v>0.1190483561291594</v>
      </c>
      <c r="T51" s="937">
        <f t="shared" si="10"/>
        <v>0.19936204146730463</v>
      </c>
      <c r="U51" s="957" t="s">
        <v>99</v>
      </c>
      <c r="V51" s="1125">
        <f t="shared" si="11"/>
        <v>-2</v>
      </c>
    </row>
    <row r="52" spans="1:22" ht="8.25" customHeight="1">
      <c r="A52" s="946" t="s">
        <v>100</v>
      </c>
      <c r="B52" s="947">
        <v>0.03931728131667175</v>
      </c>
      <c r="C52" s="947">
        <v>0</v>
      </c>
      <c r="D52" s="958">
        <v>0.006701631701631702</v>
      </c>
      <c r="E52" s="948">
        <v>0.008915304606240713</v>
      </c>
      <c r="F52" s="949">
        <v>0.5963029218843172</v>
      </c>
      <c r="G52" s="950">
        <v>0.35714285714285715</v>
      </c>
      <c r="H52" s="949">
        <v>0.39938556067588327</v>
      </c>
      <c r="I52" s="950">
        <v>0.2235707441711913</v>
      </c>
      <c r="J52" s="951">
        <v>0.34471952366029457</v>
      </c>
      <c r="K52" s="952">
        <v>0.2823972387825541</v>
      </c>
      <c r="L52" s="938">
        <f t="shared" si="6"/>
        <v>24</v>
      </c>
      <c r="M52" s="953">
        <v>3191</v>
      </c>
      <c r="N52" s="954">
        <v>3187</v>
      </c>
      <c r="O52" s="955">
        <v>11</v>
      </c>
      <c r="P52" s="956">
        <v>9</v>
      </c>
      <c r="Q52" s="943">
        <f t="shared" si="7"/>
        <v>-0.06232228487774044</v>
      </c>
      <c r="R52" s="944">
        <f t="shared" si="8"/>
        <v>-3.6493308928846204</v>
      </c>
      <c r="S52" s="949">
        <f t="shared" si="9"/>
        <v>0.40648428837519784</v>
      </c>
      <c r="T52" s="937">
        <f t="shared" si="10"/>
        <v>0.3715753141875712</v>
      </c>
      <c r="U52" s="957" t="s">
        <v>100</v>
      </c>
      <c r="V52" s="1125">
        <f t="shared" si="11"/>
        <v>-1</v>
      </c>
    </row>
    <row r="53" spans="1:22" ht="8.25" customHeight="1">
      <c r="A53" s="946" t="s">
        <v>101</v>
      </c>
      <c r="B53" s="947">
        <v>0.04742268041237113</v>
      </c>
      <c r="C53" s="947">
        <v>0.005859375</v>
      </c>
      <c r="D53" s="947">
        <v>0.0076045627376425855</v>
      </c>
      <c r="E53" s="948">
        <v>0.0037002775208140612</v>
      </c>
      <c r="F53" s="949">
        <v>1.0185185185185186</v>
      </c>
      <c r="G53" s="950">
        <v>1.0185185185185186</v>
      </c>
      <c r="H53" s="949">
        <v>1.0185185185185186</v>
      </c>
      <c r="I53" s="950">
        <v>0.2633889376646181</v>
      </c>
      <c r="J53" s="951">
        <v>0.4646840148698885</v>
      </c>
      <c r="K53" s="952">
        <v>0.4812319538017324</v>
      </c>
      <c r="L53" s="938">
        <f t="shared" si="6"/>
        <v>27</v>
      </c>
      <c r="M53" s="953">
        <v>1076</v>
      </c>
      <c r="N53" s="954">
        <v>1039</v>
      </c>
      <c r="O53" s="955">
        <v>5</v>
      </c>
      <c r="P53" s="956">
        <v>5</v>
      </c>
      <c r="Q53" s="943">
        <f t="shared" si="7"/>
        <v>0.01654793893184392</v>
      </c>
      <c r="R53" s="944">
        <f t="shared" si="8"/>
        <v>-4.261036087435381</v>
      </c>
      <c r="S53" s="949">
        <f t="shared" si="9"/>
        <v>0.5479432934290539</v>
      </c>
      <c r="T53" s="937">
        <f t="shared" si="10"/>
        <v>0.6331999392128058</v>
      </c>
      <c r="U53" s="957" t="s">
        <v>101</v>
      </c>
      <c r="V53" s="1125">
        <f t="shared" si="11"/>
        <v>-2</v>
      </c>
    </row>
    <row r="54" spans="1:22" ht="8.25" customHeight="1" thickBot="1">
      <c r="A54" s="962" t="s">
        <v>102</v>
      </c>
      <c r="B54" s="963">
        <v>0.008754863813229572</v>
      </c>
      <c r="C54" s="963">
        <v>0</v>
      </c>
      <c r="D54" s="964">
        <v>0.000612369871402327</v>
      </c>
      <c r="E54" s="965">
        <v>0.0015113350125944584</v>
      </c>
      <c r="F54" s="966">
        <v>0</v>
      </c>
      <c r="G54" s="967">
        <v>0</v>
      </c>
      <c r="H54" s="967">
        <v>0</v>
      </c>
      <c r="I54" s="967">
        <v>0</v>
      </c>
      <c r="J54" s="1670">
        <v>0.05042864346949068</v>
      </c>
      <c r="K54" s="968">
        <v>0.05042864346949068</v>
      </c>
      <c r="L54" s="938">
        <f t="shared" si="6"/>
        <v>9</v>
      </c>
      <c r="M54" s="969">
        <v>1983</v>
      </c>
      <c r="N54" s="970">
        <v>1983</v>
      </c>
      <c r="O54" s="971">
        <v>1</v>
      </c>
      <c r="P54" s="972">
        <v>1</v>
      </c>
      <c r="Q54" s="973">
        <f t="shared" si="7"/>
        <v>0</v>
      </c>
      <c r="R54" s="974">
        <f t="shared" si="8"/>
        <v>-0.8250577378534665</v>
      </c>
      <c r="S54" s="966">
        <f t="shared" si="9"/>
        <v>0.05946414359351105</v>
      </c>
      <c r="T54" s="975">
        <f t="shared" si="10"/>
        <v>0.06635347824932984</v>
      </c>
      <c r="U54" s="976" t="s">
        <v>102</v>
      </c>
      <c r="V54" s="1125">
        <f t="shared" si="11"/>
        <v>4</v>
      </c>
    </row>
    <row r="55" spans="1:21" s="902" customFormat="1" ht="8.25" customHeight="1">
      <c r="A55" s="977" t="s">
        <v>52</v>
      </c>
      <c r="B55" s="978" t="s">
        <v>140</v>
      </c>
      <c r="C55" s="978" t="s">
        <v>140</v>
      </c>
      <c r="D55" s="978" t="s">
        <v>140</v>
      </c>
      <c r="E55" s="979" t="s">
        <v>140</v>
      </c>
      <c r="F55" s="914"/>
      <c r="G55" s="907"/>
      <c r="H55" s="907"/>
      <c r="I55" s="907"/>
      <c r="J55" s="980"/>
      <c r="K55" s="910"/>
      <c r="L55" s="909"/>
      <c r="M55" s="903">
        <f>SUM(M5:M54)</f>
        <v>94216</v>
      </c>
      <c r="N55" s="981">
        <f>SUM(N5:N54)</f>
        <v>94500</v>
      </c>
      <c r="O55" s="912">
        <v>799</v>
      </c>
      <c r="P55" s="982">
        <f>SUM(P5:P54)</f>
        <v>719</v>
      </c>
      <c r="Q55" s="983"/>
      <c r="R55" s="984"/>
      <c r="S55" s="914"/>
      <c r="T55" s="985"/>
      <c r="U55" s="986"/>
    </row>
    <row r="56" spans="1:21" s="902" customFormat="1" ht="8.25" customHeight="1" thickBot="1">
      <c r="A56" s="987" t="s">
        <v>150</v>
      </c>
      <c r="B56" s="988">
        <v>0.04408352668213457</v>
      </c>
      <c r="C56" s="988">
        <v>0.016025870504283907</v>
      </c>
      <c r="D56" s="989">
        <v>0.02050259363411273</v>
      </c>
      <c r="E56" s="990">
        <v>0.007945808149335964</v>
      </c>
      <c r="F56" s="991">
        <v>0.6677</v>
      </c>
      <c r="G56" s="991">
        <v>0.65097</v>
      </c>
      <c r="H56" s="992">
        <v>0.7573</v>
      </c>
      <c r="I56" s="993">
        <v>0.9351085019394066</v>
      </c>
      <c r="J56" s="994">
        <v>0.8480512864057062</v>
      </c>
      <c r="K56" s="995">
        <v>0.76</v>
      </c>
      <c r="L56" s="996"/>
      <c r="M56" s="997">
        <f>M55/50</f>
        <v>1884.32</v>
      </c>
      <c r="N56" s="998">
        <f>N55/50</f>
        <v>1890</v>
      </c>
      <c r="O56" s="999">
        <f>O55/50</f>
        <v>15.98</v>
      </c>
      <c r="P56" s="1000">
        <f>P55/50</f>
        <v>14.38</v>
      </c>
      <c r="Q56" s="1001">
        <f>K56-J56</f>
        <v>-0.08805128640570614</v>
      </c>
      <c r="R56" s="1002">
        <f>K56-$B56*100</f>
        <v>-3.648352668213457</v>
      </c>
      <c r="S56" s="991">
        <f>J56/J$56</f>
        <v>1</v>
      </c>
      <c r="T56" s="1003">
        <f>K56/K$56</f>
        <v>1</v>
      </c>
      <c r="U56" s="1004"/>
    </row>
    <row r="57" spans="1:20" ht="8.25" customHeight="1">
      <c r="A57" s="1535" t="s">
        <v>300</v>
      </c>
      <c r="B57" s="1006"/>
      <c r="C57" s="1007"/>
      <c r="D57" s="1009"/>
      <c r="E57" s="1009"/>
      <c r="O57" s="1008"/>
      <c r="P57" s="1012"/>
      <c r="S57" s="1014"/>
      <c r="T57" s="1014"/>
    </row>
    <row r="58" spans="1:20" ht="8.25" customHeight="1">
      <c r="A58" s="1005"/>
      <c r="B58" s="1015"/>
      <c r="C58" s="1016"/>
      <c r="D58" s="1009"/>
      <c r="E58" s="1009"/>
      <c r="O58" s="1008"/>
      <c r="P58" s="1012"/>
      <c r="S58" s="1014"/>
      <c r="T58" s="1014"/>
    </row>
    <row r="59" spans="1:20" ht="8.25" customHeight="1">
      <c r="A59" s="1005"/>
      <c r="B59" s="1015"/>
      <c r="C59" s="1016"/>
      <c r="D59" s="1009"/>
      <c r="E59" s="1009"/>
      <c r="O59" s="1008"/>
      <c r="P59" s="1012"/>
      <c r="S59" s="1014"/>
      <c r="T59" s="1014"/>
    </row>
    <row r="60" spans="1:20" ht="8.25" customHeight="1">
      <c r="A60" s="1005"/>
      <c r="B60" s="1015"/>
      <c r="C60" s="1016"/>
      <c r="D60" s="1009"/>
      <c r="E60" s="1009"/>
      <c r="O60" s="1008"/>
      <c r="P60" s="1012"/>
      <c r="S60" s="1014"/>
      <c r="T60" s="1014"/>
    </row>
    <row r="61" spans="1:20" ht="8.25" customHeight="1">
      <c r="A61" s="1005"/>
      <c r="B61" s="1015"/>
      <c r="C61" s="1016"/>
      <c r="D61" s="1009"/>
      <c r="E61" s="1009"/>
      <c r="O61" s="1008"/>
      <c r="P61" s="1012"/>
      <c r="S61" s="1014"/>
      <c r="T61" s="1014"/>
    </row>
    <row r="62" spans="1:20" ht="8.25" customHeight="1">
      <c r="A62" s="1005"/>
      <c r="B62" s="1015"/>
      <c r="C62" s="1016"/>
      <c r="D62" s="1009"/>
      <c r="E62" s="1009"/>
      <c r="O62" s="1008"/>
      <c r="P62" s="1012"/>
      <c r="S62" s="1014"/>
      <c r="T62" s="1014"/>
    </row>
    <row r="63" spans="1:20" ht="8.25" customHeight="1">
      <c r="A63" s="1005"/>
      <c r="B63" s="1015"/>
      <c r="C63" s="1008"/>
      <c r="D63" s="1009"/>
      <c r="E63" s="1009"/>
      <c r="O63" s="1008"/>
      <c r="P63" s="1012"/>
      <c r="S63" s="1014"/>
      <c r="T63" s="1014"/>
    </row>
    <row r="64" spans="1:20" ht="8.25" customHeight="1">
      <c r="A64" s="1005"/>
      <c r="B64" s="1015"/>
      <c r="C64" s="1016"/>
      <c r="D64" s="1009"/>
      <c r="E64" s="1009"/>
      <c r="O64" s="1008"/>
      <c r="P64" s="1012"/>
      <c r="S64" s="1014"/>
      <c r="T64" s="1014"/>
    </row>
    <row r="65" spans="1:20" ht="8.25" customHeight="1">
      <c r="A65" s="1005"/>
      <c r="B65" s="1015"/>
      <c r="C65" s="1016"/>
      <c r="D65" s="1009"/>
      <c r="E65" s="1009"/>
      <c r="O65" s="1008"/>
      <c r="P65" s="1012"/>
      <c r="S65" s="1014"/>
      <c r="T65" s="1014"/>
    </row>
    <row r="66" spans="1:20" ht="8.25" customHeight="1">
      <c r="A66" s="1018"/>
      <c r="B66" s="1006"/>
      <c r="C66" s="1007"/>
      <c r="D66" s="1009"/>
      <c r="E66" s="1009"/>
      <c r="O66" s="1008"/>
      <c r="P66" s="1012"/>
      <c r="S66" s="1014"/>
      <c r="T66" s="1014"/>
    </row>
    <row r="67" spans="1:20" ht="8.25" customHeight="1">
      <c r="A67" s="1018"/>
      <c r="B67" s="1006"/>
      <c r="C67" s="1007"/>
      <c r="D67" s="1009"/>
      <c r="E67" s="1009"/>
      <c r="O67" s="1008"/>
      <c r="P67" s="1012"/>
      <c r="S67" s="1014"/>
      <c r="T67" s="1014"/>
    </row>
    <row r="68" spans="1:20" ht="8.25" customHeight="1">
      <c r="A68" s="1018"/>
      <c r="B68" s="1006"/>
      <c r="C68" s="1007"/>
      <c r="D68" s="1009"/>
      <c r="E68" s="1009"/>
      <c r="O68" s="1008"/>
      <c r="P68" s="1012"/>
      <c r="S68" s="1014"/>
      <c r="T68" s="1014"/>
    </row>
    <row r="69" spans="1:20" ht="8.25" customHeight="1">
      <c r="A69" s="1019"/>
      <c r="B69" s="1020"/>
      <c r="D69" s="1021"/>
      <c r="E69" s="1009"/>
      <c r="O69" s="1008"/>
      <c r="P69" s="1012"/>
      <c r="S69" s="1014"/>
      <c r="T69" s="1014"/>
    </row>
    <row r="70" spans="1:20" ht="8.25" customHeight="1">
      <c r="A70" s="1019"/>
      <c r="B70" s="1020"/>
      <c r="D70" s="1021"/>
      <c r="E70" s="1009"/>
      <c r="O70" s="1008"/>
      <c r="P70" s="1012"/>
      <c r="S70" s="1014"/>
      <c r="T70" s="1014"/>
    </row>
    <row r="71" spans="1:20" ht="8.25" customHeight="1">
      <c r="A71" s="1019"/>
      <c r="B71" s="1020"/>
      <c r="D71" s="1021"/>
      <c r="E71" s="1009"/>
      <c r="O71" s="1008"/>
      <c r="P71" s="1012"/>
      <c r="S71" s="1014"/>
      <c r="T71" s="1014"/>
    </row>
    <row r="72" spans="1:20" ht="8.25" customHeight="1">
      <c r="A72" s="1019"/>
      <c r="B72" s="1020"/>
      <c r="D72" s="1021"/>
      <c r="E72" s="1009"/>
      <c r="O72" s="1008"/>
      <c r="P72" s="1012"/>
      <c r="S72" s="1014"/>
      <c r="T72" s="1014"/>
    </row>
    <row r="73" spans="1:20" ht="8.25" customHeight="1">
      <c r="A73" s="1019"/>
      <c r="B73" s="1020"/>
      <c r="D73" s="1021"/>
      <c r="E73" s="1009"/>
      <c r="S73" s="1014"/>
      <c r="T73" s="1014"/>
    </row>
    <row r="74" spans="1:20" ht="8.25" customHeight="1">
      <c r="A74" s="1019"/>
      <c r="B74" s="1020"/>
      <c r="D74" s="1021"/>
      <c r="E74" s="1009"/>
      <c r="S74" s="1014"/>
      <c r="T74" s="1014"/>
    </row>
    <row r="75" spans="1:20" ht="8.25" customHeight="1">
      <c r="A75" s="1019"/>
      <c r="B75" s="1020"/>
      <c r="D75" s="1021"/>
      <c r="E75" s="1009"/>
      <c r="S75" s="1014"/>
      <c r="T75" s="1014"/>
    </row>
    <row r="76" spans="1:20" ht="8.25" customHeight="1">
      <c r="A76" s="1019"/>
      <c r="B76" s="1020"/>
      <c r="D76" s="1021"/>
      <c r="E76" s="1009"/>
      <c r="S76" s="1014"/>
      <c r="T76" s="1014"/>
    </row>
    <row r="77" spans="1:20" ht="8.25" customHeight="1">
      <c r="A77" s="1019"/>
      <c r="B77" s="1020"/>
      <c r="D77" s="1021"/>
      <c r="E77" s="1009"/>
      <c r="S77" s="1014"/>
      <c r="T77" s="1014"/>
    </row>
    <row r="78" spans="1:20" ht="8.25" customHeight="1">
      <c r="A78" s="1019"/>
      <c r="B78" s="1020"/>
      <c r="D78" s="1021"/>
      <c r="E78" s="1009"/>
      <c r="S78" s="1014"/>
      <c r="T78" s="1014"/>
    </row>
    <row r="79" spans="1:20" ht="8.25" customHeight="1">
      <c r="A79" s="1019"/>
      <c r="B79" s="1020"/>
      <c r="D79" s="1021"/>
      <c r="E79" s="1009"/>
      <c r="S79" s="1014"/>
      <c r="T79" s="1014"/>
    </row>
    <row r="80" spans="1:20" ht="8.25" customHeight="1">
      <c r="A80" s="1019"/>
      <c r="B80" s="1020"/>
      <c r="D80" s="1021"/>
      <c r="E80" s="1009"/>
      <c r="S80" s="1014"/>
      <c r="T80" s="1014"/>
    </row>
    <row r="81" spans="1:20" ht="8.25" customHeight="1">
      <c r="A81" s="1019"/>
      <c r="B81" s="1020"/>
      <c r="D81" s="1021"/>
      <c r="E81" s="1009"/>
      <c r="S81" s="1014"/>
      <c r="T81" s="1014"/>
    </row>
    <row r="82" spans="1:20" ht="8.25" customHeight="1">
      <c r="A82" s="1019"/>
      <c r="B82" s="1020"/>
      <c r="D82" s="1021"/>
      <c r="E82" s="1009"/>
      <c r="S82" s="1014"/>
      <c r="T82" s="1014"/>
    </row>
    <row r="83" spans="1:20" ht="8.25" customHeight="1">
      <c r="A83" s="1019"/>
      <c r="B83" s="1020"/>
      <c r="D83" s="1021"/>
      <c r="E83" s="1009"/>
      <c r="S83" s="1014"/>
      <c r="T83" s="1014"/>
    </row>
    <row r="84" spans="1:20" ht="8.25" customHeight="1">
      <c r="A84" s="1019"/>
      <c r="B84" s="1020"/>
      <c r="D84" s="1021"/>
      <c r="E84" s="1009"/>
      <c r="S84" s="1014"/>
      <c r="T84" s="1014"/>
    </row>
    <row r="85" spans="1:20" ht="8.25" customHeight="1">
      <c r="A85" s="1019"/>
      <c r="B85" s="1020"/>
      <c r="S85" s="1014"/>
      <c r="T85" s="1014"/>
    </row>
    <row r="86" spans="1:20" ht="8.25" customHeight="1">
      <c r="A86" s="1019"/>
      <c r="B86" s="1020"/>
      <c r="S86" s="1014"/>
      <c r="T86" s="1014"/>
    </row>
    <row r="87" spans="1:20" ht="8.25" customHeight="1">
      <c r="A87" s="1019"/>
      <c r="B87" s="1020"/>
      <c r="S87" s="1014"/>
      <c r="T87" s="1014"/>
    </row>
    <row r="88" spans="1:20" ht="8.25" customHeight="1">
      <c r="A88" s="1019"/>
      <c r="B88" s="1020"/>
      <c r="S88" s="1014"/>
      <c r="T88" s="1014"/>
    </row>
    <row r="89" spans="1:20" ht="8.25" customHeight="1">
      <c r="A89" s="1019"/>
      <c r="B89" s="1020"/>
      <c r="S89" s="1014"/>
      <c r="T89" s="1014"/>
    </row>
    <row r="90" spans="1:20" ht="8.25" customHeight="1">
      <c r="A90" s="1019"/>
      <c r="B90" s="1020"/>
      <c r="S90" s="1014"/>
      <c r="T90" s="1014"/>
    </row>
    <row r="91" spans="1:20" ht="8.25" customHeight="1">
      <c r="A91" s="1019"/>
      <c r="B91" s="1020"/>
      <c r="S91" s="1014"/>
      <c r="T91" s="1014"/>
    </row>
    <row r="92" spans="1:20" ht="8.25" customHeight="1">
      <c r="A92" s="1019"/>
      <c r="B92" s="1020"/>
      <c r="S92" s="1014"/>
      <c r="T92" s="1014"/>
    </row>
    <row r="93" spans="1:20" ht="8.25" customHeight="1">
      <c r="A93" s="1019"/>
      <c r="B93" s="1020"/>
      <c r="S93" s="1014"/>
      <c r="T93" s="1014"/>
    </row>
    <row r="94" spans="1:20" ht="8.25" customHeight="1">
      <c r="A94" s="1019"/>
      <c r="B94" s="1020"/>
      <c r="S94" s="1014"/>
      <c r="T94" s="1014"/>
    </row>
    <row r="95" spans="1:20" ht="8.25" customHeight="1">
      <c r="A95" s="1019"/>
      <c r="B95" s="1020"/>
      <c r="S95" s="1014"/>
      <c r="T95" s="1014"/>
    </row>
    <row r="96" spans="1:20" ht="8.25" customHeight="1">
      <c r="A96" s="1019"/>
      <c r="B96" s="1020"/>
      <c r="S96" s="1014"/>
      <c r="T96" s="1014"/>
    </row>
    <row r="97" spans="1:20" ht="8.25" customHeight="1">
      <c r="A97" s="1019"/>
      <c r="B97" s="1020"/>
      <c r="S97" s="1014"/>
      <c r="T97" s="1014"/>
    </row>
    <row r="98" spans="1:20" ht="8.25" customHeight="1">
      <c r="A98" s="1019"/>
      <c r="B98" s="1020"/>
      <c r="S98" s="1014"/>
      <c r="T98" s="1014"/>
    </row>
    <row r="99" spans="1:20" ht="8.25" customHeight="1">
      <c r="A99" s="1019"/>
      <c r="B99" s="1020"/>
      <c r="S99" s="1014"/>
      <c r="T99" s="1014"/>
    </row>
    <row r="100" spans="1:20" ht="8.25" customHeight="1">
      <c r="A100" s="1019"/>
      <c r="B100" s="1020"/>
      <c r="S100" s="1014"/>
      <c r="T100" s="1014"/>
    </row>
    <row r="101" spans="1:20" ht="8.25" customHeight="1">
      <c r="A101" s="1019"/>
      <c r="B101" s="1020"/>
      <c r="S101" s="1014"/>
      <c r="T101" s="1014"/>
    </row>
    <row r="102" spans="1:20" ht="8.25" customHeight="1">
      <c r="A102" s="1019"/>
      <c r="B102" s="1020"/>
      <c r="S102" s="1014"/>
      <c r="T102" s="1014"/>
    </row>
    <row r="103" spans="1:20" ht="8.25" customHeight="1">
      <c r="A103" s="1019"/>
      <c r="B103" s="1020"/>
      <c r="S103" s="1014"/>
      <c r="T103" s="1014"/>
    </row>
    <row r="104" spans="1:20" ht="8.25" customHeight="1">
      <c r="A104" s="1019"/>
      <c r="B104" s="1020"/>
      <c r="S104" s="1014"/>
      <c r="T104" s="1014"/>
    </row>
    <row r="105" spans="1:20" ht="8.25" customHeight="1">
      <c r="A105" s="1019"/>
      <c r="B105" s="1020"/>
      <c r="S105" s="1014"/>
      <c r="T105" s="1014"/>
    </row>
    <row r="106" spans="19:20" ht="8.25" customHeight="1">
      <c r="S106" s="1014"/>
      <c r="T106" s="1014"/>
    </row>
    <row r="109" spans="2:18" ht="8.25" customHeight="1">
      <c r="B109" s="1022"/>
      <c r="C109" s="1023"/>
      <c r="D109" s="1023"/>
      <c r="E109" s="1024"/>
      <c r="O109" s="1025"/>
      <c r="P109" s="1026"/>
      <c r="Q109" s="1027"/>
      <c r="R109" s="1013"/>
    </row>
    <row r="110" spans="2:22" ht="8.25" customHeight="1">
      <c r="B110" s="1019"/>
      <c r="C110" s="1028"/>
      <c r="D110" s="902"/>
      <c r="E110" s="1029"/>
      <c r="R110" s="1013"/>
      <c r="V110" s="1029"/>
    </row>
    <row r="111" spans="2:21" s="1029" customFormat="1" ht="8.25" customHeight="1">
      <c r="B111" s="1018"/>
      <c r="C111" s="1030"/>
      <c r="D111" s="1030"/>
      <c r="E111" s="1030"/>
      <c r="F111" s="1006"/>
      <c r="G111" s="1006"/>
      <c r="H111" s="1006"/>
      <c r="I111" s="1010"/>
      <c r="J111" s="1010"/>
      <c r="K111" s="1010"/>
      <c r="L111" s="1010"/>
      <c r="M111" s="1014"/>
      <c r="N111" s="1031"/>
      <c r="O111" s="1008"/>
      <c r="P111" s="1012"/>
      <c r="Q111" s="1013"/>
      <c r="R111" s="1013"/>
      <c r="S111" s="1013"/>
      <c r="T111" s="1013"/>
      <c r="U111" s="1013"/>
    </row>
    <row r="112" spans="2:21" s="1029" customFormat="1" ht="8.25" customHeight="1">
      <c r="B112" s="1018"/>
      <c r="C112" s="1030"/>
      <c r="D112" s="1030"/>
      <c r="E112" s="1030"/>
      <c r="F112" s="1006"/>
      <c r="G112" s="1006"/>
      <c r="H112" s="1006"/>
      <c r="I112" s="1010"/>
      <c r="J112" s="1010"/>
      <c r="K112" s="1010"/>
      <c r="L112" s="1010"/>
      <c r="M112" s="1014"/>
      <c r="N112" s="1031"/>
      <c r="O112" s="1008"/>
      <c r="P112" s="1012"/>
      <c r="Q112" s="1013"/>
      <c r="R112" s="1013"/>
      <c r="S112" s="1013"/>
      <c r="T112" s="1013"/>
      <c r="U112" s="1013"/>
    </row>
    <row r="113" spans="2:21" s="1029" customFormat="1" ht="8.25" customHeight="1">
      <c r="B113" s="1018"/>
      <c r="C113" s="1030"/>
      <c r="D113" s="1030"/>
      <c r="E113" s="1030"/>
      <c r="F113" s="1006"/>
      <c r="G113" s="1006"/>
      <c r="H113" s="1006"/>
      <c r="I113" s="1010"/>
      <c r="J113" s="1010"/>
      <c r="K113" s="1010"/>
      <c r="L113" s="1010"/>
      <c r="M113" s="1014"/>
      <c r="N113" s="1031"/>
      <c r="O113" s="1008"/>
      <c r="P113" s="1012"/>
      <c r="Q113" s="1013"/>
      <c r="R113" s="1013"/>
      <c r="S113" s="1013"/>
      <c r="T113" s="1013"/>
      <c r="U113" s="1013"/>
    </row>
    <row r="114" spans="2:21" s="1029" customFormat="1" ht="8.25" customHeight="1">
      <c r="B114" s="1018"/>
      <c r="C114" s="1030"/>
      <c r="D114" s="1030"/>
      <c r="E114" s="1030"/>
      <c r="F114" s="1006"/>
      <c r="G114" s="1006"/>
      <c r="H114" s="1006"/>
      <c r="I114" s="1010"/>
      <c r="J114" s="1010"/>
      <c r="K114" s="1010"/>
      <c r="L114" s="1010"/>
      <c r="M114" s="1014"/>
      <c r="N114" s="1031"/>
      <c r="O114" s="1008"/>
      <c r="P114" s="1012"/>
      <c r="Q114" s="1013"/>
      <c r="R114" s="1013"/>
      <c r="S114" s="1013"/>
      <c r="T114" s="1013"/>
      <c r="U114" s="1013"/>
    </row>
    <row r="115" spans="2:21" s="1029" customFormat="1" ht="8.25" customHeight="1">
      <c r="B115" s="1018"/>
      <c r="C115" s="1030"/>
      <c r="D115" s="1030"/>
      <c r="E115" s="1030"/>
      <c r="F115" s="1006"/>
      <c r="G115" s="1006"/>
      <c r="H115" s="1006"/>
      <c r="I115" s="1010"/>
      <c r="J115" s="1010"/>
      <c r="K115" s="1010"/>
      <c r="L115" s="1010"/>
      <c r="M115" s="1014"/>
      <c r="N115" s="1031"/>
      <c r="O115" s="1008"/>
      <c r="P115" s="1012"/>
      <c r="Q115" s="1013"/>
      <c r="R115" s="1013"/>
      <c r="S115" s="1013"/>
      <c r="T115" s="1013"/>
      <c r="U115" s="1013"/>
    </row>
    <row r="116" spans="2:21" s="1029" customFormat="1" ht="8.25" customHeight="1">
      <c r="B116" s="1018"/>
      <c r="C116" s="1030"/>
      <c r="D116" s="1030"/>
      <c r="E116" s="1030"/>
      <c r="F116" s="1006"/>
      <c r="G116" s="1006"/>
      <c r="H116" s="1006"/>
      <c r="I116" s="1010"/>
      <c r="J116" s="1010"/>
      <c r="K116" s="1010"/>
      <c r="L116" s="1010"/>
      <c r="M116" s="1014"/>
      <c r="N116" s="1031"/>
      <c r="O116" s="1008"/>
      <c r="P116" s="1012"/>
      <c r="Q116" s="1013"/>
      <c r="R116" s="1013"/>
      <c r="S116" s="1013"/>
      <c r="T116" s="1013"/>
      <c r="U116" s="1013"/>
    </row>
    <row r="117" spans="2:22" s="1029" customFormat="1" ht="8.25" customHeight="1">
      <c r="B117" s="1018"/>
      <c r="C117" s="1030"/>
      <c r="D117" s="1030"/>
      <c r="E117" s="1030"/>
      <c r="F117" s="1006"/>
      <c r="G117" s="1006"/>
      <c r="H117" s="1006"/>
      <c r="I117" s="1010"/>
      <c r="J117" s="1010"/>
      <c r="K117" s="1010"/>
      <c r="L117" s="1010"/>
      <c r="M117" s="1014"/>
      <c r="N117" s="1031"/>
      <c r="O117" s="1008"/>
      <c r="P117" s="1012"/>
      <c r="Q117" s="1013"/>
      <c r="R117" s="1013"/>
      <c r="S117" s="1013"/>
      <c r="T117" s="1013"/>
      <c r="U117" s="1013"/>
      <c r="V117" s="1007"/>
    </row>
    <row r="118" spans="1:22" s="1007" customFormat="1" ht="8.25" customHeight="1">
      <c r="A118" s="1029"/>
      <c r="B118" s="1018"/>
      <c r="C118" s="1017"/>
      <c r="D118" s="1017"/>
      <c r="E118" s="1017"/>
      <c r="F118" s="1006"/>
      <c r="G118" s="1006"/>
      <c r="H118" s="1006"/>
      <c r="I118" s="1010"/>
      <c r="J118" s="1010"/>
      <c r="K118" s="1010"/>
      <c r="L118" s="1010"/>
      <c r="M118" s="1014"/>
      <c r="N118" s="1031"/>
      <c r="O118" s="1008"/>
      <c r="P118" s="1012"/>
      <c r="Q118" s="1013"/>
      <c r="R118" s="1006"/>
      <c r="S118" s="1013"/>
      <c r="T118" s="1013"/>
      <c r="U118" s="1013"/>
      <c r="V118" s="1029"/>
    </row>
    <row r="119" spans="2:21" s="1029" customFormat="1" ht="8.25" customHeight="1">
      <c r="B119" s="1018"/>
      <c r="C119" s="1030"/>
      <c r="D119" s="1030"/>
      <c r="E119" s="1030"/>
      <c r="F119" s="1006"/>
      <c r="G119" s="1006"/>
      <c r="H119" s="1006"/>
      <c r="I119" s="1010"/>
      <c r="J119" s="1010"/>
      <c r="K119" s="1010"/>
      <c r="L119" s="1010"/>
      <c r="M119" s="1014"/>
      <c r="N119" s="1031"/>
      <c r="O119" s="1008"/>
      <c r="P119" s="1012"/>
      <c r="Q119" s="1013"/>
      <c r="R119" s="1013"/>
      <c r="S119" s="1013"/>
      <c r="T119" s="1013"/>
      <c r="U119" s="1013"/>
    </row>
    <row r="120" spans="2:22" s="1029" customFormat="1" ht="8.25" customHeight="1">
      <c r="B120" s="1018"/>
      <c r="C120" s="1030"/>
      <c r="D120" s="1030"/>
      <c r="E120" s="1030"/>
      <c r="F120" s="1006"/>
      <c r="G120" s="1006"/>
      <c r="H120" s="1006"/>
      <c r="I120" s="1010"/>
      <c r="J120" s="1010"/>
      <c r="K120" s="1010"/>
      <c r="L120" s="1010"/>
      <c r="M120" s="1014"/>
      <c r="N120" s="1031"/>
      <c r="O120" s="1008"/>
      <c r="P120" s="1012"/>
      <c r="Q120" s="1013"/>
      <c r="R120" s="1013"/>
      <c r="S120" s="1013"/>
      <c r="T120" s="1013"/>
      <c r="U120" s="1013"/>
      <c r="V120" s="1007"/>
    </row>
    <row r="121" spans="1:22" s="1007" customFormat="1" ht="8.25" customHeight="1">
      <c r="A121" s="1029"/>
      <c r="B121" s="1018"/>
      <c r="C121" s="1017"/>
      <c r="D121" s="1017"/>
      <c r="E121" s="1017"/>
      <c r="F121" s="1006"/>
      <c r="G121" s="1006"/>
      <c r="H121" s="1006"/>
      <c r="I121" s="1010"/>
      <c r="J121" s="1010"/>
      <c r="K121" s="1010"/>
      <c r="L121" s="1010"/>
      <c r="M121" s="1014"/>
      <c r="N121" s="1031"/>
      <c r="O121" s="1008"/>
      <c r="P121" s="1012"/>
      <c r="Q121" s="1013"/>
      <c r="R121" s="1006"/>
      <c r="S121" s="1013"/>
      <c r="T121" s="1013"/>
      <c r="U121" s="1013"/>
      <c r="V121" s="1029"/>
    </row>
    <row r="122" spans="2:22" s="1029" customFormat="1" ht="8.25" customHeight="1">
      <c r="B122" s="1018"/>
      <c r="C122" s="1030"/>
      <c r="D122" s="1030"/>
      <c r="E122" s="1030"/>
      <c r="F122" s="1006"/>
      <c r="G122" s="1006"/>
      <c r="H122" s="1006"/>
      <c r="I122" s="1010"/>
      <c r="J122" s="1010"/>
      <c r="K122" s="1010"/>
      <c r="L122" s="1010"/>
      <c r="M122" s="1014"/>
      <c r="N122" s="1031"/>
      <c r="O122" s="1008"/>
      <c r="P122" s="1012"/>
      <c r="Q122" s="1013"/>
      <c r="R122" s="1013"/>
      <c r="S122" s="1013"/>
      <c r="T122" s="1013"/>
      <c r="U122" s="1013"/>
      <c r="V122" s="1007"/>
    </row>
    <row r="123" spans="1:22" s="1007" customFormat="1" ht="8.25" customHeight="1">
      <c r="A123" s="1029"/>
      <c r="B123" s="1018"/>
      <c r="C123" s="1017"/>
      <c r="D123" s="1017"/>
      <c r="E123" s="1017"/>
      <c r="F123" s="1006"/>
      <c r="G123" s="1006"/>
      <c r="H123" s="1006"/>
      <c r="I123" s="1010"/>
      <c r="J123" s="1010"/>
      <c r="K123" s="1010"/>
      <c r="L123" s="1010"/>
      <c r="M123" s="1014"/>
      <c r="N123" s="1031"/>
      <c r="O123" s="1008"/>
      <c r="P123" s="1012"/>
      <c r="Q123" s="1013"/>
      <c r="R123" s="1006"/>
      <c r="S123" s="1013"/>
      <c r="T123" s="1013"/>
      <c r="U123" s="1013"/>
      <c r="V123" s="1029"/>
    </row>
    <row r="124" spans="2:22" s="1029" customFormat="1" ht="8.25" customHeight="1">
      <c r="B124" s="1018"/>
      <c r="C124" s="1030"/>
      <c r="D124" s="1030"/>
      <c r="E124" s="1030"/>
      <c r="F124" s="1006"/>
      <c r="G124" s="1006"/>
      <c r="H124" s="1006"/>
      <c r="I124" s="1010"/>
      <c r="J124" s="1010"/>
      <c r="K124" s="1010"/>
      <c r="L124" s="1010"/>
      <c r="M124" s="1014"/>
      <c r="N124" s="1031"/>
      <c r="O124" s="1008"/>
      <c r="P124" s="1012"/>
      <c r="Q124" s="1013"/>
      <c r="R124" s="1013"/>
      <c r="S124" s="1013"/>
      <c r="T124" s="1013"/>
      <c r="U124" s="1013"/>
      <c r="V124" s="1007"/>
    </row>
    <row r="125" spans="1:21" s="1007" customFormat="1" ht="8.25" customHeight="1">
      <c r="A125" s="1029"/>
      <c r="B125" s="1018"/>
      <c r="C125" s="1017"/>
      <c r="D125" s="1017"/>
      <c r="E125" s="1017"/>
      <c r="F125" s="1006"/>
      <c r="G125" s="1006"/>
      <c r="H125" s="1006"/>
      <c r="I125" s="1010"/>
      <c r="J125" s="1010"/>
      <c r="K125" s="1010"/>
      <c r="L125" s="1010"/>
      <c r="M125" s="1014"/>
      <c r="N125" s="1031"/>
      <c r="O125" s="1008"/>
      <c r="P125" s="1012"/>
      <c r="Q125" s="1013"/>
      <c r="R125" s="1006"/>
      <c r="S125" s="1013"/>
      <c r="T125" s="1013"/>
      <c r="U125" s="1013"/>
    </row>
    <row r="126" spans="1:22" s="1007" customFormat="1" ht="8.25" customHeight="1">
      <c r="A126" s="1029"/>
      <c r="B126" s="1018"/>
      <c r="C126" s="1017"/>
      <c r="D126" s="1017"/>
      <c r="E126" s="1017"/>
      <c r="F126" s="1006"/>
      <c r="G126" s="1006"/>
      <c r="H126" s="1006"/>
      <c r="I126" s="1010"/>
      <c r="J126" s="1010"/>
      <c r="K126" s="1010"/>
      <c r="L126" s="1010"/>
      <c r="M126" s="1014"/>
      <c r="N126" s="1031"/>
      <c r="O126" s="1008"/>
      <c r="P126" s="1012"/>
      <c r="Q126" s="1013"/>
      <c r="R126" s="1006"/>
      <c r="S126" s="1013"/>
      <c r="T126" s="1013"/>
      <c r="U126" s="1013"/>
      <c r="V126" s="1029"/>
    </row>
    <row r="127" spans="2:21" s="1029" customFormat="1" ht="8.25" customHeight="1">
      <c r="B127" s="1018"/>
      <c r="C127" s="1030"/>
      <c r="D127" s="1030"/>
      <c r="E127" s="1030"/>
      <c r="F127" s="1006"/>
      <c r="G127" s="1006"/>
      <c r="H127" s="1006"/>
      <c r="I127" s="1010"/>
      <c r="J127" s="1010"/>
      <c r="K127" s="1010"/>
      <c r="L127" s="1010"/>
      <c r="M127" s="1014"/>
      <c r="N127" s="1031"/>
      <c r="O127" s="1008"/>
      <c r="P127" s="1012"/>
      <c r="Q127" s="1013"/>
      <c r="R127" s="1013"/>
      <c r="S127" s="1013"/>
      <c r="T127" s="1013"/>
      <c r="U127" s="1013"/>
    </row>
    <row r="128" spans="2:22" s="1029" customFormat="1" ht="8.25" customHeight="1">
      <c r="B128" s="1018"/>
      <c r="C128" s="1030"/>
      <c r="D128" s="1030"/>
      <c r="E128" s="1030"/>
      <c r="F128" s="1006"/>
      <c r="G128" s="1006"/>
      <c r="H128" s="1006"/>
      <c r="I128" s="1010"/>
      <c r="J128" s="1010"/>
      <c r="K128" s="1010"/>
      <c r="L128" s="1010"/>
      <c r="M128" s="1014"/>
      <c r="N128" s="1031"/>
      <c r="O128" s="1008"/>
      <c r="P128" s="1012"/>
      <c r="Q128" s="1013"/>
      <c r="R128" s="1013"/>
      <c r="S128" s="1013"/>
      <c r="T128" s="1013"/>
      <c r="U128" s="1013"/>
      <c r="V128" s="1007"/>
    </row>
    <row r="129" spans="1:21" s="1007" customFormat="1" ht="8.25" customHeight="1">
      <c r="A129" s="1029"/>
      <c r="B129" s="1018"/>
      <c r="C129" s="1017"/>
      <c r="D129" s="1017"/>
      <c r="E129" s="1017"/>
      <c r="F129" s="1006"/>
      <c r="G129" s="1006"/>
      <c r="H129" s="1006"/>
      <c r="I129" s="1010"/>
      <c r="J129" s="1010"/>
      <c r="K129" s="1010"/>
      <c r="L129" s="1010"/>
      <c r="M129" s="1014"/>
      <c r="N129" s="1031"/>
      <c r="O129" s="1008"/>
      <c r="P129" s="1012"/>
      <c r="Q129" s="1013"/>
      <c r="R129" s="1006"/>
      <c r="S129" s="1013"/>
      <c r="T129" s="1013"/>
      <c r="U129" s="1013"/>
    </row>
    <row r="130" spans="1:21" s="1007" customFormat="1" ht="8.25" customHeight="1">
      <c r="A130" s="1029"/>
      <c r="B130" s="1018"/>
      <c r="C130" s="1017"/>
      <c r="D130" s="1017"/>
      <c r="E130" s="1017"/>
      <c r="F130" s="1006"/>
      <c r="G130" s="1006"/>
      <c r="H130" s="1006"/>
      <c r="I130" s="1010"/>
      <c r="J130" s="1010"/>
      <c r="K130" s="1010"/>
      <c r="L130" s="1010"/>
      <c r="M130" s="1014"/>
      <c r="N130" s="1031"/>
      <c r="O130" s="1008"/>
      <c r="P130" s="1012"/>
      <c r="Q130" s="1013"/>
      <c r="R130" s="1006"/>
      <c r="S130" s="1013"/>
      <c r="T130" s="1013"/>
      <c r="U130" s="1013"/>
    </row>
    <row r="131" spans="1:22" s="1007" customFormat="1" ht="8.25" customHeight="1">
      <c r="A131" s="1029"/>
      <c r="B131" s="1018"/>
      <c r="C131" s="1017"/>
      <c r="D131" s="1017"/>
      <c r="E131" s="1017"/>
      <c r="F131" s="1006"/>
      <c r="G131" s="1006"/>
      <c r="H131" s="1006"/>
      <c r="I131" s="1010"/>
      <c r="J131" s="1010"/>
      <c r="K131" s="1010"/>
      <c r="L131" s="1010"/>
      <c r="M131" s="1014"/>
      <c r="N131" s="1031"/>
      <c r="O131" s="1008"/>
      <c r="P131" s="1012"/>
      <c r="Q131" s="1013"/>
      <c r="R131" s="1006"/>
      <c r="S131" s="1013"/>
      <c r="T131" s="1013"/>
      <c r="U131" s="1013"/>
      <c r="V131" s="1029"/>
    </row>
    <row r="132" spans="2:21" s="1029" customFormat="1" ht="8.25" customHeight="1">
      <c r="B132" s="1018"/>
      <c r="C132" s="1030"/>
      <c r="D132" s="1030"/>
      <c r="E132" s="1030"/>
      <c r="F132" s="1006"/>
      <c r="G132" s="1006"/>
      <c r="H132" s="1006"/>
      <c r="I132" s="1010"/>
      <c r="J132" s="1010"/>
      <c r="K132" s="1010"/>
      <c r="L132" s="1010"/>
      <c r="M132" s="1014"/>
      <c r="N132" s="1031"/>
      <c r="O132" s="1008"/>
      <c r="P132" s="1012"/>
      <c r="Q132" s="1013"/>
      <c r="R132" s="1013"/>
      <c r="S132" s="1013"/>
      <c r="T132" s="1013"/>
      <c r="U132" s="1013"/>
    </row>
    <row r="133" spans="2:22" s="1029" customFormat="1" ht="8.25" customHeight="1">
      <c r="B133" s="1018"/>
      <c r="C133" s="1030"/>
      <c r="D133" s="1030"/>
      <c r="E133" s="1030"/>
      <c r="F133" s="1006"/>
      <c r="G133" s="1006"/>
      <c r="H133" s="1006"/>
      <c r="I133" s="1010"/>
      <c r="J133" s="1010"/>
      <c r="K133" s="1010"/>
      <c r="L133" s="1010"/>
      <c r="M133" s="1014"/>
      <c r="N133" s="1031"/>
      <c r="O133" s="1008"/>
      <c r="P133" s="1012"/>
      <c r="Q133" s="1013"/>
      <c r="R133" s="1013"/>
      <c r="S133" s="1013"/>
      <c r="T133" s="1013"/>
      <c r="U133" s="1013"/>
      <c r="V133" s="1007"/>
    </row>
    <row r="134" spans="1:21" s="1007" customFormat="1" ht="8.25" customHeight="1">
      <c r="A134" s="1029"/>
      <c r="B134" s="1018"/>
      <c r="C134" s="1017"/>
      <c r="D134" s="1017"/>
      <c r="E134" s="1017"/>
      <c r="F134" s="1006"/>
      <c r="G134" s="1006"/>
      <c r="H134" s="1006"/>
      <c r="I134" s="1010"/>
      <c r="J134" s="1010"/>
      <c r="K134" s="1010"/>
      <c r="L134" s="1010"/>
      <c r="M134" s="1014"/>
      <c r="N134" s="1031"/>
      <c r="O134" s="1008"/>
      <c r="P134" s="1012"/>
      <c r="Q134" s="1013"/>
      <c r="R134" s="1006"/>
      <c r="S134" s="1013"/>
      <c r="T134" s="1013"/>
      <c r="U134" s="1013"/>
    </row>
    <row r="135" spans="1:21" s="1007" customFormat="1" ht="8.25" customHeight="1">
      <c r="A135" s="1029"/>
      <c r="B135" s="1018"/>
      <c r="C135" s="1017"/>
      <c r="D135" s="1017"/>
      <c r="E135" s="1017"/>
      <c r="F135" s="1006"/>
      <c r="G135" s="1006"/>
      <c r="H135" s="1006"/>
      <c r="I135" s="1010"/>
      <c r="J135" s="1010"/>
      <c r="K135" s="1010"/>
      <c r="L135" s="1010"/>
      <c r="M135" s="1014"/>
      <c r="N135" s="1031"/>
      <c r="O135" s="1008"/>
      <c r="P135" s="1012"/>
      <c r="Q135" s="1013"/>
      <c r="R135" s="1006"/>
      <c r="S135" s="1013"/>
      <c r="T135" s="1013"/>
      <c r="U135" s="1013"/>
    </row>
    <row r="136" spans="1:21" s="1007" customFormat="1" ht="8.25" customHeight="1">
      <c r="A136" s="1029"/>
      <c r="B136" s="1018"/>
      <c r="C136" s="1017"/>
      <c r="D136" s="1017"/>
      <c r="E136" s="1017"/>
      <c r="F136" s="1006"/>
      <c r="G136" s="1006"/>
      <c r="H136" s="1006"/>
      <c r="I136" s="1010"/>
      <c r="J136" s="1010"/>
      <c r="K136" s="1010"/>
      <c r="L136" s="1010"/>
      <c r="M136" s="1014"/>
      <c r="N136" s="1031"/>
      <c r="O136" s="1008"/>
      <c r="P136" s="1012"/>
      <c r="Q136" s="1013"/>
      <c r="R136" s="1006"/>
      <c r="S136" s="1013"/>
      <c r="T136" s="1013"/>
      <c r="U136" s="1013"/>
    </row>
    <row r="137" spans="1:22" s="1007" customFormat="1" ht="8.25" customHeight="1">
      <c r="A137" s="1029"/>
      <c r="B137" s="1018"/>
      <c r="C137" s="1017"/>
      <c r="D137" s="1017"/>
      <c r="E137" s="1017"/>
      <c r="F137" s="1006"/>
      <c r="G137" s="1006"/>
      <c r="H137" s="1006"/>
      <c r="I137" s="1010"/>
      <c r="J137" s="1010"/>
      <c r="K137" s="1010"/>
      <c r="L137" s="1010"/>
      <c r="M137" s="1014"/>
      <c r="N137" s="1031"/>
      <c r="O137" s="1008"/>
      <c r="P137" s="1012"/>
      <c r="Q137" s="1013"/>
      <c r="R137" s="1006"/>
      <c r="S137" s="1013"/>
      <c r="T137" s="1013"/>
      <c r="U137" s="1013"/>
      <c r="V137" s="1029"/>
    </row>
    <row r="138" spans="2:22" s="1029" customFormat="1" ht="8.25" customHeight="1">
      <c r="B138" s="1018"/>
      <c r="C138" s="1030"/>
      <c r="D138" s="1030"/>
      <c r="E138" s="1030"/>
      <c r="F138" s="1006"/>
      <c r="G138" s="1006"/>
      <c r="H138" s="1006"/>
      <c r="I138" s="1010"/>
      <c r="J138" s="1010"/>
      <c r="K138" s="1010"/>
      <c r="L138" s="1010"/>
      <c r="M138" s="1014"/>
      <c r="N138" s="1031"/>
      <c r="O138" s="1008"/>
      <c r="P138" s="1012"/>
      <c r="Q138" s="1013"/>
      <c r="R138" s="1013"/>
      <c r="S138" s="1013"/>
      <c r="T138" s="1013"/>
      <c r="U138" s="1013"/>
      <c r="V138" s="1007"/>
    </row>
    <row r="139" spans="1:21" s="1007" customFormat="1" ht="8.25" customHeight="1">
      <c r="A139" s="1029"/>
      <c r="B139" s="1018"/>
      <c r="C139" s="1017"/>
      <c r="D139" s="1017"/>
      <c r="E139" s="1017"/>
      <c r="F139" s="1006"/>
      <c r="G139" s="1006"/>
      <c r="H139" s="1006"/>
      <c r="I139" s="1010"/>
      <c r="J139" s="1010"/>
      <c r="K139" s="1010"/>
      <c r="L139" s="1010"/>
      <c r="M139" s="1014"/>
      <c r="N139" s="1031"/>
      <c r="O139" s="1008"/>
      <c r="P139" s="1012"/>
      <c r="Q139" s="1013"/>
      <c r="R139" s="1006"/>
      <c r="S139" s="1013"/>
      <c r="T139" s="1013"/>
      <c r="U139" s="1013"/>
    </row>
    <row r="140" spans="1:21" s="1007" customFormat="1" ht="8.25" customHeight="1">
      <c r="A140" s="1029"/>
      <c r="B140" s="1018"/>
      <c r="C140" s="1017"/>
      <c r="D140" s="1017"/>
      <c r="E140" s="1017"/>
      <c r="F140" s="1006"/>
      <c r="G140" s="1006"/>
      <c r="H140" s="1006"/>
      <c r="I140" s="1010"/>
      <c r="J140" s="1010"/>
      <c r="K140" s="1010"/>
      <c r="L140" s="1010"/>
      <c r="M140" s="1014"/>
      <c r="N140" s="1031"/>
      <c r="O140" s="1008"/>
      <c r="P140" s="1012"/>
      <c r="Q140" s="1013"/>
      <c r="R140" s="1006"/>
      <c r="S140" s="1013"/>
      <c r="T140" s="1013"/>
      <c r="U140" s="1013"/>
    </row>
    <row r="141" spans="1:21" s="1007" customFormat="1" ht="8.25" customHeight="1">
      <c r="A141" s="1029"/>
      <c r="B141" s="1018"/>
      <c r="C141" s="1017"/>
      <c r="D141" s="1017"/>
      <c r="E141" s="1017"/>
      <c r="F141" s="1006"/>
      <c r="G141" s="1006"/>
      <c r="H141" s="1006"/>
      <c r="I141" s="1010"/>
      <c r="J141" s="1010"/>
      <c r="K141" s="1010"/>
      <c r="L141" s="1010"/>
      <c r="M141" s="1014"/>
      <c r="N141" s="1031"/>
      <c r="O141" s="1008"/>
      <c r="P141" s="1012"/>
      <c r="Q141" s="1013"/>
      <c r="R141" s="1006"/>
      <c r="S141" s="1013"/>
      <c r="T141" s="1013"/>
      <c r="U141" s="1013"/>
    </row>
    <row r="142" spans="1:22" s="1007" customFormat="1" ht="8.25" customHeight="1">
      <c r="A142" s="1029"/>
      <c r="B142" s="1018"/>
      <c r="C142" s="1017"/>
      <c r="D142" s="1017"/>
      <c r="E142" s="1017"/>
      <c r="F142" s="1006"/>
      <c r="G142" s="1006"/>
      <c r="H142" s="1006"/>
      <c r="I142" s="1010"/>
      <c r="J142" s="1010"/>
      <c r="K142" s="1010"/>
      <c r="L142" s="1010"/>
      <c r="M142" s="1014"/>
      <c r="N142" s="1031"/>
      <c r="O142" s="1008"/>
      <c r="P142" s="1012"/>
      <c r="Q142" s="1013"/>
      <c r="R142" s="1006"/>
      <c r="S142" s="1013"/>
      <c r="T142" s="1013"/>
      <c r="U142" s="1013"/>
      <c r="V142" s="1029"/>
    </row>
    <row r="143" spans="2:22" s="1029" customFormat="1" ht="8.25" customHeight="1">
      <c r="B143" s="1018"/>
      <c r="C143" s="1030"/>
      <c r="D143" s="1030"/>
      <c r="E143" s="1030"/>
      <c r="F143" s="1006"/>
      <c r="G143" s="1006"/>
      <c r="H143" s="1006"/>
      <c r="I143" s="1010"/>
      <c r="J143" s="1010"/>
      <c r="K143" s="1010"/>
      <c r="L143" s="1010"/>
      <c r="M143" s="1014"/>
      <c r="N143" s="1031"/>
      <c r="O143" s="1008"/>
      <c r="P143" s="1012"/>
      <c r="Q143" s="1013"/>
      <c r="R143" s="1013"/>
      <c r="S143" s="1013"/>
      <c r="T143" s="1013"/>
      <c r="U143" s="1013"/>
      <c r="V143" s="1007"/>
    </row>
    <row r="144" spans="1:22" s="1007" customFormat="1" ht="8.25" customHeight="1">
      <c r="A144" s="1029"/>
      <c r="B144" s="1018"/>
      <c r="C144" s="1017"/>
      <c r="D144" s="1017"/>
      <c r="E144" s="1017"/>
      <c r="F144" s="1006"/>
      <c r="G144" s="1006"/>
      <c r="H144" s="1006"/>
      <c r="I144" s="1010"/>
      <c r="J144" s="1010"/>
      <c r="K144" s="1010"/>
      <c r="L144" s="1010"/>
      <c r="M144" s="1014"/>
      <c r="N144" s="1031"/>
      <c r="O144" s="1008"/>
      <c r="P144" s="1012"/>
      <c r="Q144" s="1013"/>
      <c r="R144" s="1006"/>
      <c r="S144" s="1013"/>
      <c r="T144" s="1013"/>
      <c r="U144" s="1013"/>
      <c r="V144" s="892"/>
    </row>
    <row r="145" spans="2:16" ht="8.25" customHeight="1">
      <c r="B145" s="1019"/>
      <c r="C145" s="1032"/>
      <c r="D145" s="1032"/>
      <c r="E145" s="1017"/>
      <c r="M145" s="1014"/>
      <c r="N145" s="1031"/>
      <c r="O145" s="1008"/>
      <c r="P145" s="1012"/>
    </row>
    <row r="146" spans="2:16" ht="8.25" customHeight="1">
      <c r="B146" s="1019"/>
      <c r="C146" s="1032"/>
      <c r="D146" s="1032"/>
      <c r="E146" s="1017"/>
      <c r="M146" s="1014"/>
      <c r="N146" s="1031"/>
      <c r="O146" s="1008"/>
      <c r="P146" s="1012"/>
    </row>
    <row r="147" spans="2:16" ht="8.25" customHeight="1">
      <c r="B147" s="1019"/>
      <c r="C147" s="1032"/>
      <c r="D147" s="1032"/>
      <c r="E147" s="1017"/>
      <c r="M147" s="1014"/>
      <c r="N147" s="1031"/>
      <c r="O147" s="1008"/>
      <c r="P147" s="1012"/>
    </row>
    <row r="148" spans="2:16" ht="8.25" customHeight="1">
      <c r="B148" s="1019"/>
      <c r="C148" s="1032"/>
      <c r="D148" s="1032"/>
      <c r="E148" s="1017"/>
      <c r="M148" s="1014"/>
      <c r="N148" s="1031"/>
      <c r="O148" s="1008"/>
      <c r="P148" s="1012"/>
    </row>
    <row r="149" spans="2:16" ht="8.25" customHeight="1">
      <c r="B149" s="1019"/>
      <c r="C149" s="1032"/>
      <c r="D149" s="1032"/>
      <c r="E149" s="1017"/>
      <c r="M149" s="1014"/>
      <c r="N149" s="1031"/>
      <c r="O149" s="1008"/>
      <c r="P149" s="1012"/>
    </row>
    <row r="150" spans="2:16" ht="8.25" customHeight="1">
      <c r="B150" s="1019"/>
      <c r="C150" s="1032"/>
      <c r="D150" s="1032"/>
      <c r="E150" s="1017"/>
      <c r="M150" s="1014"/>
      <c r="N150" s="1031"/>
      <c r="O150" s="1008"/>
      <c r="P150" s="1012"/>
    </row>
    <row r="151" spans="2:16" ht="8.25" customHeight="1">
      <c r="B151" s="1019"/>
      <c r="C151" s="1032"/>
      <c r="D151" s="1032"/>
      <c r="E151" s="1017"/>
      <c r="M151" s="1014"/>
      <c r="N151" s="1031"/>
      <c r="O151" s="1008"/>
      <c r="P151" s="1012"/>
    </row>
    <row r="152" spans="2:16" ht="8.25" customHeight="1">
      <c r="B152" s="1019"/>
      <c r="C152" s="1032"/>
      <c r="D152" s="1032"/>
      <c r="E152" s="1017"/>
      <c r="M152" s="1014"/>
      <c r="N152" s="1031"/>
      <c r="O152" s="1008"/>
      <c r="P152" s="1012"/>
    </row>
    <row r="153" spans="2:16" ht="8.25" customHeight="1">
      <c r="B153" s="1019"/>
      <c r="C153" s="1032"/>
      <c r="D153" s="1032"/>
      <c r="E153" s="1017"/>
      <c r="M153" s="1014"/>
      <c r="N153" s="1031"/>
      <c r="O153" s="1008"/>
      <c r="P153" s="1012"/>
    </row>
    <row r="154" spans="2:16" ht="8.25" customHeight="1">
      <c r="B154" s="1019"/>
      <c r="C154" s="1032"/>
      <c r="D154" s="1032"/>
      <c r="E154" s="1017"/>
      <c r="M154" s="1014"/>
      <c r="N154" s="1031"/>
      <c r="O154" s="1008"/>
      <c r="P154" s="1012"/>
    </row>
    <row r="155" spans="2:16" ht="8.25" customHeight="1">
      <c r="B155" s="1019"/>
      <c r="C155" s="1032"/>
      <c r="D155" s="1032"/>
      <c r="E155" s="1017"/>
      <c r="M155" s="1014"/>
      <c r="N155" s="1031"/>
      <c r="O155" s="1008"/>
      <c r="P155" s="1012"/>
    </row>
    <row r="156" spans="2:16" ht="8.25" customHeight="1">
      <c r="B156" s="1019"/>
      <c r="C156" s="1032"/>
      <c r="D156" s="1032"/>
      <c r="E156" s="1017"/>
      <c r="M156" s="1014"/>
      <c r="N156" s="1031"/>
      <c r="O156" s="1008"/>
      <c r="P156" s="1012"/>
    </row>
    <row r="157" spans="2:16" ht="8.25" customHeight="1">
      <c r="B157" s="1019"/>
      <c r="C157" s="1032"/>
      <c r="D157" s="1032"/>
      <c r="E157" s="1017"/>
      <c r="M157" s="1014"/>
      <c r="N157" s="1031"/>
      <c r="O157" s="1008"/>
      <c r="P157" s="1012"/>
    </row>
    <row r="158" spans="2:16" ht="8.25" customHeight="1">
      <c r="B158" s="1019"/>
      <c r="C158" s="1032"/>
      <c r="D158" s="1032"/>
      <c r="E158" s="1017"/>
      <c r="M158" s="1014"/>
      <c r="N158" s="1031"/>
      <c r="O158" s="1008"/>
      <c r="P158" s="1012"/>
    </row>
    <row r="159" spans="2:16" ht="8.25" customHeight="1">
      <c r="B159" s="1019"/>
      <c r="C159" s="1032"/>
      <c r="D159" s="1032"/>
      <c r="E159" s="1017"/>
      <c r="M159" s="1014"/>
      <c r="N159" s="1031"/>
      <c r="O159" s="1008"/>
      <c r="P159" s="1012"/>
    </row>
    <row r="160" spans="2:16" ht="8.25" customHeight="1">
      <c r="B160" s="1019"/>
      <c r="C160" s="1032"/>
      <c r="D160" s="1032"/>
      <c r="E160" s="1017"/>
      <c r="M160" s="1014"/>
      <c r="N160" s="1031"/>
      <c r="O160" s="1008"/>
      <c r="P160" s="1012"/>
    </row>
    <row r="161" spans="2:18" ht="8.25" customHeight="1">
      <c r="B161" s="1021"/>
      <c r="C161" s="1033"/>
      <c r="D161" s="1033"/>
      <c r="E161" s="1030"/>
      <c r="M161" s="1017"/>
      <c r="N161" s="1034"/>
      <c r="O161" s="1008"/>
      <c r="P161" s="1012"/>
      <c r="R161" s="1013"/>
    </row>
    <row r="162" spans="2:18" ht="8.25" customHeight="1">
      <c r="B162" s="1021"/>
      <c r="C162" s="1033"/>
      <c r="D162" s="1033"/>
      <c r="E162" s="1030"/>
      <c r="M162" s="1017"/>
      <c r="N162" s="1034"/>
      <c r="O162" s="1008"/>
      <c r="P162" s="1012"/>
      <c r="R162" s="1013"/>
    </row>
    <row r="163" spans="2:18" ht="8.25" customHeight="1">
      <c r="B163" s="1021"/>
      <c r="C163" s="1033"/>
      <c r="D163" s="1033"/>
      <c r="E163" s="1030"/>
      <c r="M163" s="1017"/>
      <c r="N163" s="1034"/>
      <c r="O163" s="1006"/>
      <c r="P163" s="1010"/>
      <c r="R163" s="1013"/>
    </row>
  </sheetData>
  <mergeCells count="2">
    <mergeCell ref="A1:U1"/>
    <mergeCell ref="S2:U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0"/>
  <sheetViews>
    <sheetView workbookViewId="0" topLeftCell="A1">
      <pane ySplit="1290" topLeftCell="BM14" activePane="bottomLeft" state="split"/>
      <selection pane="topLeft" activeCell="A1" sqref="A1"/>
      <selection pane="bottomLeft" activeCell="J5" sqref="J5:J54"/>
    </sheetView>
  </sheetViews>
  <sheetFormatPr defaultColWidth="9.140625" defaultRowHeight="8.25" customHeight="1"/>
  <cols>
    <col min="1" max="1" width="7.57421875" style="501" bestFit="1" customWidth="1"/>
    <col min="2" max="2" width="6.57421875" style="629" customWidth="1"/>
    <col min="3" max="3" width="5.57421875" style="779" customWidth="1"/>
    <col min="4" max="4" width="5.8515625" style="779" customWidth="1"/>
    <col min="5" max="5" width="5.421875" style="501" customWidth="1"/>
    <col min="6" max="6" width="5.8515625" style="854" customWidth="1"/>
    <col min="7" max="7" width="5.7109375" style="854" customWidth="1"/>
    <col min="8" max="8" width="6.421875" style="854" customWidth="1"/>
    <col min="9" max="9" width="6.00390625" style="882" customWidth="1"/>
    <col min="10" max="10" width="5.28125" style="882" customWidth="1"/>
    <col min="11" max="11" width="5.7109375" style="880" customWidth="1"/>
    <col min="12" max="12" width="5.00390625" style="882" customWidth="1"/>
    <col min="13" max="13" width="7.140625" style="628" customWidth="1"/>
    <col min="14" max="14" width="6.7109375" style="637" customWidth="1"/>
    <col min="15" max="15" width="4.421875" style="501" customWidth="1"/>
    <col min="16" max="16" width="5.00390625" style="628" customWidth="1"/>
    <col min="17" max="17" width="5.28125" style="501" customWidth="1"/>
    <col min="18" max="18" width="4.8515625" style="501" customWidth="1"/>
    <col min="19" max="19" width="6.140625" style="627" customWidth="1"/>
    <col min="20" max="20" width="5.57421875" style="627" customWidth="1"/>
    <col min="21" max="21" width="6.7109375" style="501" customWidth="1"/>
    <col min="22" max="22" width="11.57421875" style="501" customWidth="1"/>
    <col min="23" max="23" width="9.140625" style="791" customWidth="1"/>
    <col min="24" max="24" width="9.140625" style="779" customWidth="1"/>
    <col min="25" max="25" width="9.140625" style="791" customWidth="1"/>
    <col min="26" max="16384" width="9.140625" style="501" customWidth="1"/>
  </cols>
  <sheetData>
    <row r="1" spans="1:25" s="628" customFormat="1" ht="8.25" customHeight="1" thickBot="1">
      <c r="A1" s="1720" t="s">
        <v>177</v>
      </c>
      <c r="B1" s="1720"/>
      <c r="C1" s="1720"/>
      <c r="D1" s="1720"/>
      <c r="E1" s="1720"/>
      <c r="F1" s="1720"/>
      <c r="G1" s="1720"/>
      <c r="H1" s="1720"/>
      <c r="I1" s="1720"/>
      <c r="J1" s="1720"/>
      <c r="K1" s="1720"/>
      <c r="L1" s="1720"/>
      <c r="M1" s="1720"/>
      <c r="N1" s="1720"/>
      <c r="O1" s="1720"/>
      <c r="P1" s="1720"/>
      <c r="Q1" s="1720"/>
      <c r="R1" s="1720"/>
      <c r="S1" s="1720"/>
      <c r="T1" s="1720"/>
      <c r="U1" s="1720"/>
      <c r="W1" s="855"/>
      <c r="X1" s="854"/>
      <c r="Y1" s="855"/>
    </row>
    <row r="2" spans="1:25" s="477" customFormat="1" ht="8.25" customHeight="1">
      <c r="A2" s="814"/>
      <c r="B2" s="887" t="s">
        <v>172</v>
      </c>
      <c r="C2" s="867"/>
      <c r="D2" s="867"/>
      <c r="E2" s="829"/>
      <c r="F2" s="829"/>
      <c r="G2" s="829"/>
      <c r="H2" s="663"/>
      <c r="I2" s="815"/>
      <c r="J2" s="613"/>
      <c r="K2" s="613"/>
      <c r="L2" s="328"/>
      <c r="M2" s="816"/>
      <c r="N2" s="572"/>
      <c r="O2" s="735" t="s">
        <v>173</v>
      </c>
      <c r="P2" s="817"/>
      <c r="Q2" s="469" t="s">
        <v>297</v>
      </c>
      <c r="R2" s="830"/>
      <c r="S2" s="818"/>
      <c r="T2" s="819"/>
      <c r="U2" s="820"/>
      <c r="W2" s="626"/>
      <c r="X2" s="831"/>
      <c r="Y2" s="626"/>
    </row>
    <row r="3" spans="1:25" s="477" customFormat="1" ht="8.25" customHeight="1">
      <c r="A3" s="821"/>
      <c r="B3" s="822"/>
      <c r="C3" s="339"/>
      <c r="D3" s="823"/>
      <c r="E3" s="823"/>
      <c r="F3" s="823"/>
      <c r="G3" s="823"/>
      <c r="H3" s="598"/>
      <c r="I3" s="338"/>
      <c r="J3" s="600"/>
      <c r="K3" s="600"/>
      <c r="L3" s="512"/>
      <c r="M3" s="1721" t="s">
        <v>160</v>
      </c>
      <c r="N3" s="1722"/>
      <c r="O3" s="832" t="s">
        <v>174</v>
      </c>
      <c r="P3" s="833"/>
      <c r="Q3" s="834"/>
      <c r="R3" s="824"/>
      <c r="S3" s="1723" t="s">
        <v>149</v>
      </c>
      <c r="T3" s="1709"/>
      <c r="U3" s="836"/>
      <c r="W3" s="626"/>
      <c r="X3" s="831"/>
      <c r="Y3" s="626"/>
    </row>
    <row r="4" spans="1:25" s="477" customFormat="1" ht="8.25" customHeight="1" thickBot="1">
      <c r="A4" s="837" t="s">
        <v>143</v>
      </c>
      <c r="B4" s="774">
        <v>1984</v>
      </c>
      <c r="C4" s="262">
        <v>1990</v>
      </c>
      <c r="D4" s="264">
        <v>1996</v>
      </c>
      <c r="E4" s="264">
        <v>2000</v>
      </c>
      <c r="F4" s="264">
        <v>2001</v>
      </c>
      <c r="G4" s="838">
        <v>2002</v>
      </c>
      <c r="H4" s="838">
        <v>2003</v>
      </c>
      <c r="I4" s="838">
        <v>2004</v>
      </c>
      <c r="J4" s="839">
        <v>2005</v>
      </c>
      <c r="K4" s="671">
        <v>2006</v>
      </c>
      <c r="L4" s="304" t="s">
        <v>145</v>
      </c>
      <c r="M4" s="840">
        <v>2005</v>
      </c>
      <c r="N4" s="841">
        <v>2006</v>
      </c>
      <c r="O4" s="842">
        <v>2005</v>
      </c>
      <c r="P4" s="843">
        <v>2006</v>
      </c>
      <c r="Q4" s="844" t="s">
        <v>229</v>
      </c>
      <c r="R4" s="845" t="s">
        <v>230</v>
      </c>
      <c r="S4" s="577">
        <v>2005</v>
      </c>
      <c r="T4" s="578">
        <v>2006</v>
      </c>
      <c r="U4" s="846" t="s">
        <v>144</v>
      </c>
      <c r="V4" s="847"/>
      <c r="W4" s="626"/>
      <c r="X4" s="831"/>
      <c r="Y4" s="626"/>
    </row>
    <row r="5" spans="1:23" ht="8.25" customHeight="1">
      <c r="A5" s="848" t="s">
        <v>53</v>
      </c>
      <c r="B5" s="590">
        <v>47.61904761904761</v>
      </c>
      <c r="C5" s="589">
        <v>0.1568627450980392</v>
      </c>
      <c r="D5" s="589">
        <v>0.03773584905660377</v>
      </c>
      <c r="E5" s="589">
        <v>0</v>
      </c>
      <c r="F5" s="589">
        <v>1.9230769230769231</v>
      </c>
      <c r="G5" s="589">
        <v>1.9230769230769231</v>
      </c>
      <c r="H5" s="589">
        <v>1.4285714285714286</v>
      </c>
      <c r="I5" s="589">
        <v>1.4492753623188406</v>
      </c>
      <c r="J5" s="849">
        <v>0</v>
      </c>
      <c r="K5" s="592">
        <v>0</v>
      </c>
      <c r="L5" s="850">
        <f aca="true" t="shared" si="0" ref="L5:L36">RANK(K5,K$5:K$54,1)</f>
        <v>1</v>
      </c>
      <c r="M5" s="851">
        <v>69</v>
      </c>
      <c r="N5" s="825">
        <v>68</v>
      </c>
      <c r="O5" s="852">
        <v>0</v>
      </c>
      <c r="P5" s="586">
        <v>0</v>
      </c>
      <c r="Q5" s="640">
        <f aca="true" t="shared" si="1" ref="Q5:Q36">K5-J5</f>
        <v>0</v>
      </c>
      <c r="R5" s="591">
        <f aca="true" t="shared" si="2" ref="R5:R36">K5-$B5</f>
        <v>-47.61904761904761</v>
      </c>
      <c r="S5" s="589">
        <f aca="true" t="shared" si="3" ref="S5:S36">J5/J$56</f>
        <v>0</v>
      </c>
      <c r="T5" s="659">
        <f aca="true" t="shared" si="4" ref="T5:T36">K5/K$56</f>
        <v>0</v>
      </c>
      <c r="U5" s="853" t="s">
        <v>53</v>
      </c>
      <c r="V5" s="626">
        <f aca="true" t="shared" si="5" ref="V5:V36">RANK(J5,J$5:J$54,1)-L5</f>
        <v>0</v>
      </c>
      <c r="W5" s="626"/>
    </row>
    <row r="6" spans="1:25" ht="8.25" customHeight="1">
      <c r="A6" s="856" t="s">
        <v>54</v>
      </c>
      <c r="B6" s="599">
        <v>0</v>
      </c>
      <c r="C6" s="598">
        <v>0</v>
      </c>
      <c r="D6" s="598">
        <v>0.01639344262295082</v>
      </c>
      <c r="E6" s="598">
        <v>2.2950819672131146</v>
      </c>
      <c r="F6" s="598">
        <v>0.9933774834437086</v>
      </c>
      <c r="G6" s="598">
        <v>0.9966777408637874</v>
      </c>
      <c r="H6" s="598">
        <v>2.6578073089700998</v>
      </c>
      <c r="I6" s="598">
        <v>20.743034055727556</v>
      </c>
      <c r="J6" s="857">
        <v>18.207282913165265</v>
      </c>
      <c r="K6" s="600">
        <v>8.86426592797784</v>
      </c>
      <c r="L6" s="850">
        <f t="shared" si="0"/>
        <v>39</v>
      </c>
      <c r="M6" s="858">
        <v>357</v>
      </c>
      <c r="N6" s="826">
        <v>361</v>
      </c>
      <c r="O6" s="1283">
        <v>65</v>
      </c>
      <c r="P6" s="1284">
        <v>32</v>
      </c>
      <c r="Q6" s="640">
        <f t="shared" si="1"/>
        <v>-9.343016985187425</v>
      </c>
      <c r="R6" s="510">
        <f t="shared" si="2"/>
        <v>8.86426592797784</v>
      </c>
      <c r="S6" s="598">
        <f t="shared" si="3"/>
        <v>3.047365497923307</v>
      </c>
      <c r="T6" s="659">
        <f t="shared" si="4"/>
        <v>1.7215964889704638</v>
      </c>
      <c r="U6" s="836" t="s">
        <v>54</v>
      </c>
      <c r="V6" s="626">
        <f t="shared" si="5"/>
        <v>10</v>
      </c>
      <c r="W6" s="318"/>
      <c r="X6" s="854"/>
      <c r="Y6" s="855"/>
    </row>
    <row r="7" spans="1:25" ht="8.25" customHeight="1">
      <c r="A7" s="856" t="s">
        <v>55</v>
      </c>
      <c r="B7" s="599">
        <v>7.377049180327869</v>
      </c>
      <c r="C7" s="598">
        <v>0.032520325203252036</v>
      </c>
      <c r="D7" s="598">
        <v>0.2518518518518518</v>
      </c>
      <c r="E7" s="598">
        <v>20.21276595744681</v>
      </c>
      <c r="F7" s="598">
        <v>24.46808510638298</v>
      </c>
      <c r="G7" s="598">
        <v>17.46031746031746</v>
      </c>
      <c r="H7" s="598">
        <v>14.594594594594595</v>
      </c>
      <c r="I7" s="598">
        <v>13.368983957219251</v>
      </c>
      <c r="J7" s="857">
        <v>5.851063829787234</v>
      </c>
      <c r="K7" s="600">
        <v>5.670103092783505</v>
      </c>
      <c r="L7" s="850">
        <f t="shared" si="0"/>
        <v>36</v>
      </c>
      <c r="M7" s="858">
        <v>188</v>
      </c>
      <c r="N7" s="826">
        <v>194</v>
      </c>
      <c r="O7" s="761">
        <v>11</v>
      </c>
      <c r="P7" s="682">
        <v>11</v>
      </c>
      <c r="Q7" s="640">
        <f t="shared" si="1"/>
        <v>-0.18096073700372894</v>
      </c>
      <c r="R7" s="510">
        <f t="shared" si="2"/>
        <v>-1.7069460875443632</v>
      </c>
      <c r="S7" s="598">
        <f t="shared" si="3"/>
        <v>0.9792965884079237</v>
      </c>
      <c r="T7" s="659">
        <f t="shared" si="4"/>
        <v>1.1012338366143222</v>
      </c>
      <c r="U7" s="836" t="s">
        <v>55</v>
      </c>
      <c r="V7" s="626">
        <f t="shared" si="5"/>
        <v>-3</v>
      </c>
      <c r="W7" s="318"/>
      <c r="X7" s="854"/>
      <c r="Y7" s="855"/>
    </row>
    <row r="8" spans="1:25" ht="8.25" customHeight="1">
      <c r="A8" s="856" t="s">
        <v>56</v>
      </c>
      <c r="B8" s="599">
        <v>15.126050420168067</v>
      </c>
      <c r="C8" s="598">
        <v>0.13076923076923078</v>
      </c>
      <c r="D8" s="598">
        <v>0.011560693641618497</v>
      </c>
      <c r="E8" s="598">
        <v>0</v>
      </c>
      <c r="F8" s="598">
        <v>0</v>
      </c>
      <c r="G8" s="598">
        <v>1.1627906976744187</v>
      </c>
      <c r="H8" s="598">
        <v>0</v>
      </c>
      <c r="I8" s="598">
        <v>0</v>
      </c>
      <c r="J8" s="857">
        <v>0</v>
      </c>
      <c r="K8" s="600">
        <v>0</v>
      </c>
      <c r="L8" s="850">
        <f t="shared" si="0"/>
        <v>1</v>
      </c>
      <c r="M8" s="858">
        <v>186</v>
      </c>
      <c r="N8" s="826">
        <v>188</v>
      </c>
      <c r="O8" s="761">
        <v>0</v>
      </c>
      <c r="P8" s="682">
        <v>0</v>
      </c>
      <c r="Q8" s="640">
        <f t="shared" si="1"/>
        <v>0</v>
      </c>
      <c r="R8" s="510">
        <f t="shared" si="2"/>
        <v>-15.126050420168067</v>
      </c>
      <c r="S8" s="598">
        <f t="shared" si="3"/>
        <v>0</v>
      </c>
      <c r="T8" s="659">
        <f t="shared" si="4"/>
        <v>0</v>
      </c>
      <c r="U8" s="836" t="s">
        <v>56</v>
      </c>
      <c r="V8" s="626">
        <f t="shared" si="5"/>
        <v>0</v>
      </c>
      <c r="W8" s="318"/>
      <c r="X8" s="854"/>
      <c r="Y8" s="855"/>
    </row>
    <row r="9" spans="1:25" ht="8.25" customHeight="1">
      <c r="A9" s="856" t="s">
        <v>57</v>
      </c>
      <c r="B9" s="599">
        <v>10.261780104712042</v>
      </c>
      <c r="C9" s="598">
        <v>0.028484231943031537</v>
      </c>
      <c r="D9" s="598">
        <v>0.15291936978683968</v>
      </c>
      <c r="E9" s="598">
        <v>20.54794520547945</v>
      </c>
      <c r="F9" s="598">
        <v>22.333637192342753</v>
      </c>
      <c r="G9" s="598">
        <v>22.060164083865086</v>
      </c>
      <c r="H9" s="598">
        <v>31</v>
      </c>
      <c r="I9" s="598">
        <v>20.68654019873532</v>
      </c>
      <c r="J9" s="857">
        <v>13.31569664902998</v>
      </c>
      <c r="K9" s="600">
        <v>12.818336162988114</v>
      </c>
      <c r="L9" s="850">
        <f t="shared" si="0"/>
        <v>48</v>
      </c>
      <c r="M9" s="858">
        <v>1134</v>
      </c>
      <c r="N9" s="826">
        <v>1178</v>
      </c>
      <c r="O9" s="761">
        <v>151</v>
      </c>
      <c r="P9" s="682">
        <v>151</v>
      </c>
      <c r="Q9" s="640">
        <f t="shared" si="1"/>
        <v>-0.4973604860418668</v>
      </c>
      <c r="R9" s="510">
        <f t="shared" si="2"/>
        <v>2.5565560582760725</v>
      </c>
      <c r="S9" s="598">
        <f t="shared" si="3"/>
        <v>2.228657331387216</v>
      </c>
      <c r="T9" s="659">
        <f t="shared" si="4"/>
        <v>2.4895465357138407</v>
      </c>
      <c r="U9" s="836" t="s">
        <v>57</v>
      </c>
      <c r="V9" s="626">
        <f t="shared" si="5"/>
        <v>-4</v>
      </c>
      <c r="W9" s="318"/>
      <c r="X9" s="854"/>
      <c r="Y9" s="855"/>
    </row>
    <row r="10" spans="1:25" ht="8.25" customHeight="1">
      <c r="A10" s="856" t="s">
        <v>58</v>
      </c>
      <c r="B10" s="599">
        <v>12.578616352201259</v>
      </c>
      <c r="C10" s="598">
        <v>0.06040268456375839</v>
      </c>
      <c r="D10" s="598">
        <v>0.12365591397849462</v>
      </c>
      <c r="E10" s="598">
        <v>0</v>
      </c>
      <c r="F10" s="598">
        <v>0</v>
      </c>
      <c r="G10" s="598">
        <v>9.72972972972973</v>
      </c>
      <c r="H10" s="598">
        <v>8.550185873605948</v>
      </c>
      <c r="I10" s="598">
        <v>5.970149253731343</v>
      </c>
      <c r="J10" s="857">
        <v>7.037037037037037</v>
      </c>
      <c r="K10" s="600">
        <v>5.223880597014925</v>
      </c>
      <c r="L10" s="850">
        <f t="shared" si="0"/>
        <v>34</v>
      </c>
      <c r="M10" s="858">
        <v>270</v>
      </c>
      <c r="N10" s="826">
        <v>268</v>
      </c>
      <c r="O10" s="761">
        <v>19</v>
      </c>
      <c r="P10" s="682">
        <v>14</v>
      </c>
      <c r="Q10" s="640">
        <f t="shared" si="1"/>
        <v>-1.8131564400221123</v>
      </c>
      <c r="R10" s="510">
        <f t="shared" si="2"/>
        <v>-7.354735755186334</v>
      </c>
      <c r="S10" s="598">
        <f t="shared" si="3"/>
        <v>1.17779374201788</v>
      </c>
      <c r="T10" s="659">
        <f t="shared" si="4"/>
        <v>1.0145695726745245</v>
      </c>
      <c r="U10" s="836" t="s">
        <v>58</v>
      </c>
      <c r="V10" s="626">
        <f t="shared" si="5"/>
        <v>1</v>
      </c>
      <c r="W10" s="318"/>
      <c r="X10" s="854"/>
      <c r="Y10" s="855"/>
    </row>
    <row r="11" spans="1:25" ht="8.25" customHeight="1">
      <c r="A11" s="856" t="s">
        <v>59</v>
      </c>
      <c r="B11" s="599">
        <v>0</v>
      </c>
      <c r="C11" s="598">
        <v>0.03017241379310345</v>
      </c>
      <c r="D11" s="598">
        <v>0.11206896551724138</v>
      </c>
      <c r="E11" s="598">
        <v>7.723577235772358</v>
      </c>
      <c r="F11" s="598">
        <v>6.504065040650406</v>
      </c>
      <c r="G11" s="598">
        <v>5.6105610561056105</v>
      </c>
      <c r="H11" s="598">
        <v>3.642384105960265</v>
      </c>
      <c r="I11" s="598">
        <v>5.263157894736842</v>
      </c>
      <c r="J11" s="857">
        <v>3.9735099337748347</v>
      </c>
      <c r="K11" s="600">
        <v>3.642384105960265</v>
      </c>
      <c r="L11" s="850">
        <f t="shared" si="0"/>
        <v>26</v>
      </c>
      <c r="M11" s="858">
        <v>302</v>
      </c>
      <c r="N11" s="826">
        <v>302</v>
      </c>
      <c r="O11" s="761">
        <v>12</v>
      </c>
      <c r="P11" s="682">
        <v>11</v>
      </c>
      <c r="Q11" s="640">
        <f t="shared" si="1"/>
        <v>-0.3311258278145699</v>
      </c>
      <c r="R11" s="510">
        <f t="shared" si="2"/>
        <v>3.642384105960265</v>
      </c>
      <c r="S11" s="598">
        <f t="shared" si="3"/>
        <v>0.6650490979675725</v>
      </c>
      <c r="T11" s="659">
        <f t="shared" si="4"/>
        <v>0.7074151135866836</v>
      </c>
      <c r="U11" s="836" t="s">
        <v>59</v>
      </c>
      <c r="V11" s="626">
        <f t="shared" si="5"/>
        <v>1</v>
      </c>
      <c r="W11" s="318"/>
      <c r="X11" s="854"/>
      <c r="Y11" s="855"/>
    </row>
    <row r="12" spans="1:25" ht="8.25" customHeight="1">
      <c r="A12" s="856" t="s">
        <v>60</v>
      </c>
      <c r="B12" s="599">
        <v>0</v>
      </c>
      <c r="C12" s="598">
        <v>0</v>
      </c>
      <c r="D12" s="598">
        <v>0.2926829268292683</v>
      </c>
      <c r="E12" s="598">
        <v>28.205128205128204</v>
      </c>
      <c r="F12" s="598">
        <v>28.205128205128204</v>
      </c>
      <c r="G12" s="598">
        <v>5</v>
      </c>
      <c r="H12" s="598">
        <v>5</v>
      </c>
      <c r="I12" s="598">
        <v>5</v>
      </c>
      <c r="J12" s="857">
        <v>5</v>
      </c>
      <c r="K12" s="600">
        <v>5</v>
      </c>
      <c r="L12" s="850">
        <f t="shared" si="0"/>
        <v>32</v>
      </c>
      <c r="M12" s="858">
        <v>40</v>
      </c>
      <c r="N12" s="826">
        <v>40</v>
      </c>
      <c r="O12" s="761">
        <v>2</v>
      </c>
      <c r="P12" s="682">
        <v>2</v>
      </c>
      <c r="Q12" s="640">
        <f t="shared" si="1"/>
        <v>0</v>
      </c>
      <c r="R12" s="510">
        <f t="shared" si="2"/>
        <v>5</v>
      </c>
      <c r="S12" s="598">
        <f t="shared" si="3"/>
        <v>0.836853448275862</v>
      </c>
      <c r="T12" s="659">
        <f t="shared" si="4"/>
        <v>0.9710880195599021</v>
      </c>
      <c r="U12" s="836" t="s">
        <v>60</v>
      </c>
      <c r="V12" s="626">
        <f t="shared" si="5"/>
        <v>-2</v>
      </c>
      <c r="W12" s="318"/>
      <c r="X12" s="854"/>
      <c r="Y12" s="855"/>
    </row>
    <row r="13" spans="1:25" ht="8.25" customHeight="1">
      <c r="A13" s="856" t="s">
        <v>61</v>
      </c>
      <c r="B13" s="599">
        <v>0.7371007371007371</v>
      </c>
      <c r="C13" s="598">
        <v>0.014423076923076924</v>
      </c>
      <c r="D13" s="598">
        <v>0.024691358024691357</v>
      </c>
      <c r="E13" s="598">
        <v>1.2474012474012475</v>
      </c>
      <c r="F13" s="598">
        <v>0</v>
      </c>
      <c r="G13" s="598">
        <v>0.19455252918287938</v>
      </c>
      <c r="H13" s="598">
        <v>0.19569471624266144</v>
      </c>
      <c r="I13" s="598">
        <v>0.1394700139470014</v>
      </c>
      <c r="J13" s="857">
        <v>0.1394700139470014</v>
      </c>
      <c r="K13" s="600">
        <v>0.13869625520110956</v>
      </c>
      <c r="L13" s="850">
        <f t="shared" si="0"/>
        <v>9</v>
      </c>
      <c r="M13" s="858">
        <v>717</v>
      </c>
      <c r="N13" s="826">
        <v>721</v>
      </c>
      <c r="O13" s="761">
        <v>1</v>
      </c>
      <c r="P13" s="682">
        <v>1</v>
      </c>
      <c r="Q13" s="640">
        <f t="shared" si="1"/>
        <v>-0.0007737587458918338</v>
      </c>
      <c r="R13" s="510">
        <f t="shared" si="2"/>
        <v>-0.5984044818996275</v>
      </c>
      <c r="S13" s="598">
        <f t="shared" si="3"/>
        <v>0.023343192420526137</v>
      </c>
      <c r="T13" s="659">
        <f t="shared" si="4"/>
        <v>0.026937254356724054</v>
      </c>
      <c r="U13" s="836" t="s">
        <v>61</v>
      </c>
      <c r="V13" s="626">
        <f t="shared" si="5"/>
        <v>2</v>
      </c>
      <c r="W13" s="318"/>
      <c r="X13" s="854"/>
      <c r="Y13" s="855"/>
    </row>
    <row r="14" spans="1:25" ht="8.25" customHeight="1">
      <c r="A14" s="856" t="s">
        <v>62</v>
      </c>
      <c r="B14" s="599">
        <v>0</v>
      </c>
      <c r="C14" s="598">
        <v>0.05913978494623656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857">
        <v>0</v>
      </c>
      <c r="K14" s="600">
        <v>0</v>
      </c>
      <c r="L14" s="850">
        <f t="shared" si="0"/>
        <v>1</v>
      </c>
      <c r="M14" s="858">
        <v>528</v>
      </c>
      <c r="N14" s="826">
        <v>529</v>
      </c>
      <c r="O14" s="761">
        <v>0</v>
      </c>
      <c r="P14" s="682">
        <v>0</v>
      </c>
      <c r="Q14" s="640">
        <f t="shared" si="1"/>
        <v>0</v>
      </c>
      <c r="R14" s="510">
        <f t="shared" si="2"/>
        <v>0</v>
      </c>
      <c r="S14" s="598">
        <f t="shared" si="3"/>
        <v>0</v>
      </c>
      <c r="T14" s="659">
        <f t="shared" si="4"/>
        <v>0</v>
      </c>
      <c r="U14" s="836" t="s">
        <v>62</v>
      </c>
      <c r="V14" s="626">
        <f t="shared" si="5"/>
        <v>0</v>
      </c>
      <c r="W14" s="318"/>
      <c r="X14" s="854"/>
      <c r="Y14" s="855"/>
    </row>
    <row r="15" spans="1:25" ht="8.25" customHeight="1">
      <c r="A15" s="856" t="s">
        <v>63</v>
      </c>
      <c r="B15" s="599">
        <v>0</v>
      </c>
      <c r="C15" s="598">
        <v>0.02631578947368421</v>
      </c>
      <c r="D15" s="598">
        <v>0.3333333333333333</v>
      </c>
      <c r="E15" s="598" t="s">
        <v>171</v>
      </c>
      <c r="F15" s="598">
        <v>38.775510204081634</v>
      </c>
      <c r="G15" s="598">
        <v>38.775510204081634</v>
      </c>
      <c r="H15" s="598">
        <v>20.408163265306122</v>
      </c>
      <c r="I15" s="598">
        <v>22.916666666666664</v>
      </c>
      <c r="J15" s="857">
        <v>28</v>
      </c>
      <c r="K15" s="600">
        <v>26.53061224489796</v>
      </c>
      <c r="L15" s="850">
        <f t="shared" si="0"/>
        <v>50</v>
      </c>
      <c r="M15" s="858">
        <v>50</v>
      </c>
      <c r="N15" s="826">
        <v>49</v>
      </c>
      <c r="O15" s="761">
        <v>14</v>
      </c>
      <c r="P15" s="682">
        <v>13</v>
      </c>
      <c r="Q15" s="640">
        <f t="shared" si="1"/>
        <v>-1.4693877551020407</v>
      </c>
      <c r="R15" s="510">
        <f t="shared" si="2"/>
        <v>26.53061224489796</v>
      </c>
      <c r="S15" s="598">
        <f t="shared" si="3"/>
        <v>4.686379310344828</v>
      </c>
      <c r="T15" s="659">
        <f t="shared" si="4"/>
        <v>5.15271194052193</v>
      </c>
      <c r="U15" s="836" t="s">
        <v>63</v>
      </c>
      <c r="V15" s="626">
        <f t="shared" si="5"/>
        <v>0</v>
      </c>
      <c r="W15" s="318"/>
      <c r="X15" s="854"/>
      <c r="Y15" s="855"/>
    </row>
    <row r="16" spans="1:25" ht="8.25" customHeight="1">
      <c r="A16" s="856" t="s">
        <v>64</v>
      </c>
      <c r="B16" s="599">
        <v>2.34375</v>
      </c>
      <c r="C16" s="598">
        <v>0.13138686131386862</v>
      </c>
      <c r="D16" s="598">
        <v>0.10344827586206896</v>
      </c>
      <c r="E16" s="598">
        <v>10.884353741496598</v>
      </c>
      <c r="F16" s="598">
        <v>11.643835616438356</v>
      </c>
      <c r="G16" s="598">
        <v>14.965986394557824</v>
      </c>
      <c r="H16" s="598">
        <v>15.789473684210526</v>
      </c>
      <c r="I16" s="598">
        <v>15.2317880794702</v>
      </c>
      <c r="J16" s="857">
        <v>16.99346405228758</v>
      </c>
      <c r="K16" s="600">
        <v>12.5</v>
      </c>
      <c r="L16" s="850">
        <f t="shared" si="0"/>
        <v>47</v>
      </c>
      <c r="M16" s="858">
        <v>153</v>
      </c>
      <c r="N16" s="826">
        <v>152</v>
      </c>
      <c r="O16" s="761">
        <v>26</v>
      </c>
      <c r="P16" s="682">
        <v>19</v>
      </c>
      <c r="Q16" s="640">
        <f t="shared" si="1"/>
        <v>-4.493464052287582</v>
      </c>
      <c r="R16" s="510">
        <f t="shared" si="2"/>
        <v>10.15625</v>
      </c>
      <c r="S16" s="598">
        <f t="shared" si="3"/>
        <v>2.844207798061753</v>
      </c>
      <c r="T16" s="659">
        <f t="shared" si="4"/>
        <v>2.4277200488997552</v>
      </c>
      <c r="U16" s="836" t="s">
        <v>64</v>
      </c>
      <c r="V16" s="626">
        <f t="shared" si="5"/>
        <v>1</v>
      </c>
      <c r="W16" s="318"/>
      <c r="X16" s="854"/>
      <c r="Y16" s="855"/>
    </row>
    <row r="17" spans="1:25" ht="8.25" customHeight="1">
      <c r="A17" s="856" t="s">
        <v>65</v>
      </c>
      <c r="B17" s="599">
        <v>9.722222222222223</v>
      </c>
      <c r="C17" s="598">
        <v>0.13333333333333333</v>
      </c>
      <c r="D17" s="598">
        <v>0.012658227848101266</v>
      </c>
      <c r="E17" s="598">
        <v>6.976744186046512</v>
      </c>
      <c r="F17" s="598">
        <v>4.651162790697675</v>
      </c>
      <c r="G17" s="598">
        <v>10.465116279069768</v>
      </c>
      <c r="H17" s="598">
        <v>10.465116279069768</v>
      </c>
      <c r="I17" s="598">
        <v>9.89010989010989</v>
      </c>
      <c r="J17" s="857">
        <v>9.782608695652174</v>
      </c>
      <c r="K17" s="600">
        <v>10</v>
      </c>
      <c r="L17" s="850">
        <f t="shared" si="0"/>
        <v>41</v>
      </c>
      <c r="M17" s="858">
        <v>92</v>
      </c>
      <c r="N17" s="826">
        <v>90</v>
      </c>
      <c r="O17" s="761">
        <v>9</v>
      </c>
      <c r="P17" s="682">
        <v>9</v>
      </c>
      <c r="Q17" s="640">
        <f t="shared" si="1"/>
        <v>0.21739130434782616</v>
      </c>
      <c r="R17" s="510">
        <f t="shared" si="2"/>
        <v>0.2777777777777768</v>
      </c>
      <c r="S17" s="598">
        <f t="shared" si="3"/>
        <v>1.6373219640179908</v>
      </c>
      <c r="T17" s="659">
        <f t="shared" si="4"/>
        <v>1.9421760391198042</v>
      </c>
      <c r="U17" s="836" t="s">
        <v>65</v>
      </c>
      <c r="V17" s="626">
        <f t="shared" si="5"/>
        <v>-3</v>
      </c>
      <c r="W17" s="318"/>
      <c r="X17" s="854"/>
      <c r="Y17" s="855"/>
    </row>
    <row r="18" spans="1:25" ht="8.25" customHeight="1">
      <c r="A18" s="856" t="s">
        <v>66</v>
      </c>
      <c r="B18" s="599">
        <v>10.72961373390558</v>
      </c>
      <c r="C18" s="598">
        <v>0.016483516483516484</v>
      </c>
      <c r="D18" s="598">
        <v>0.11838006230529595</v>
      </c>
      <c r="E18" s="598">
        <v>6.317411402157165</v>
      </c>
      <c r="F18" s="598">
        <v>6.269113149847095</v>
      </c>
      <c r="G18" s="598">
        <v>8.066971080669711</v>
      </c>
      <c r="H18" s="598">
        <v>8.018154311649017</v>
      </c>
      <c r="I18" s="598">
        <v>5.865102639296188</v>
      </c>
      <c r="J18" s="857">
        <v>5.657708628005658</v>
      </c>
      <c r="K18" s="600">
        <v>4.814814814814815</v>
      </c>
      <c r="L18" s="850">
        <f t="shared" si="0"/>
        <v>31</v>
      </c>
      <c r="M18" s="858">
        <v>707</v>
      </c>
      <c r="N18" s="826">
        <v>810</v>
      </c>
      <c r="O18" s="761">
        <v>40</v>
      </c>
      <c r="P18" s="682">
        <v>39</v>
      </c>
      <c r="Q18" s="640">
        <f t="shared" si="1"/>
        <v>-0.8428938131908428</v>
      </c>
      <c r="R18" s="510">
        <f t="shared" si="2"/>
        <v>-5.9147989190907655</v>
      </c>
      <c r="S18" s="598">
        <f t="shared" si="3"/>
        <v>0.9469345949373261</v>
      </c>
      <c r="T18" s="659">
        <f t="shared" si="4"/>
        <v>0.9351217966132391</v>
      </c>
      <c r="U18" s="836" t="s">
        <v>66</v>
      </c>
      <c r="V18" s="626">
        <f t="shared" si="5"/>
        <v>1</v>
      </c>
      <c r="W18" s="318"/>
      <c r="X18" s="854"/>
      <c r="Y18" s="855"/>
    </row>
    <row r="19" spans="1:25" ht="8.25" customHeight="1">
      <c r="A19" s="856" t="s">
        <v>67</v>
      </c>
      <c r="B19" s="599">
        <v>0</v>
      </c>
      <c r="C19" s="598">
        <v>0</v>
      </c>
      <c r="D19" s="598">
        <v>0.13564668769716087</v>
      </c>
      <c r="E19" s="598">
        <v>1.8867924528301887</v>
      </c>
      <c r="F19" s="598">
        <v>1.5723270440251573</v>
      </c>
      <c r="G19" s="598">
        <v>3.1545741324921135</v>
      </c>
      <c r="H19" s="598">
        <v>1.8987341772151898</v>
      </c>
      <c r="I19" s="598">
        <v>1.89873417721519</v>
      </c>
      <c r="J19" s="857">
        <v>1.89873417721519</v>
      </c>
      <c r="K19" s="600">
        <v>1.89873417721519</v>
      </c>
      <c r="L19" s="850">
        <f t="shared" si="0"/>
        <v>17</v>
      </c>
      <c r="M19" s="858">
        <v>316</v>
      </c>
      <c r="N19" s="826">
        <v>316</v>
      </c>
      <c r="O19" s="761">
        <v>6</v>
      </c>
      <c r="P19" s="682">
        <v>6</v>
      </c>
      <c r="Q19" s="640">
        <f t="shared" si="1"/>
        <v>0</v>
      </c>
      <c r="R19" s="510">
        <f t="shared" si="2"/>
        <v>1.89873417721519</v>
      </c>
      <c r="S19" s="598">
        <f t="shared" si="3"/>
        <v>0.3177924487123527</v>
      </c>
      <c r="T19" s="659">
        <f t="shared" si="4"/>
        <v>0.36876760236451983</v>
      </c>
      <c r="U19" s="836" t="s">
        <v>67</v>
      </c>
      <c r="V19" s="626">
        <f t="shared" si="5"/>
        <v>3</v>
      </c>
      <c r="W19" s="318"/>
      <c r="X19" s="854"/>
      <c r="Y19" s="855"/>
    </row>
    <row r="20" spans="1:25" ht="8.25" customHeight="1">
      <c r="A20" s="856" t="s">
        <v>68</v>
      </c>
      <c r="B20" s="599">
        <v>42.038216560509554</v>
      </c>
      <c r="C20" s="598">
        <v>0.0875</v>
      </c>
      <c r="D20" s="598">
        <v>0</v>
      </c>
      <c r="E20" s="598">
        <v>0.5714285714285714</v>
      </c>
      <c r="F20" s="598">
        <v>1.1111111111111112</v>
      </c>
      <c r="G20" s="598">
        <v>0.5617977528089888</v>
      </c>
      <c r="H20" s="598">
        <v>0</v>
      </c>
      <c r="I20" s="598">
        <v>0</v>
      </c>
      <c r="J20" s="857">
        <v>0</v>
      </c>
      <c r="K20" s="600">
        <v>0</v>
      </c>
      <c r="L20" s="850">
        <f t="shared" si="0"/>
        <v>1</v>
      </c>
      <c r="M20" s="858">
        <v>196</v>
      </c>
      <c r="N20" s="826">
        <v>198</v>
      </c>
      <c r="O20" s="761">
        <v>0</v>
      </c>
      <c r="P20" s="682">
        <v>0</v>
      </c>
      <c r="Q20" s="640">
        <f t="shared" si="1"/>
        <v>0</v>
      </c>
      <c r="R20" s="510">
        <f t="shared" si="2"/>
        <v>-42.038216560509554</v>
      </c>
      <c r="S20" s="598">
        <f t="shared" si="3"/>
        <v>0</v>
      </c>
      <c r="T20" s="659">
        <f t="shared" si="4"/>
        <v>0</v>
      </c>
      <c r="U20" s="836" t="s">
        <v>68</v>
      </c>
      <c r="V20" s="626">
        <f t="shared" si="5"/>
        <v>0</v>
      </c>
      <c r="W20" s="318"/>
      <c r="X20" s="854"/>
      <c r="Y20" s="855"/>
    </row>
    <row r="21" spans="1:25" ht="8.25" customHeight="1">
      <c r="A21" s="856" t="s">
        <v>69</v>
      </c>
      <c r="B21" s="599">
        <v>13.20754716981132</v>
      </c>
      <c r="C21" s="598">
        <v>0.19021739130434784</v>
      </c>
      <c r="D21" s="598">
        <v>0.035398230088495575</v>
      </c>
      <c r="E21" s="598">
        <v>5.240174672489083</v>
      </c>
      <c r="F21" s="598">
        <v>3.4782608695652173</v>
      </c>
      <c r="G21" s="598">
        <v>3.493449781659389</v>
      </c>
      <c r="H21" s="598">
        <v>0.9478672985781991</v>
      </c>
      <c r="I21" s="598">
        <v>1.4423076923076923</v>
      </c>
      <c r="J21" s="857">
        <v>1.4354066985645932</v>
      </c>
      <c r="K21" s="600">
        <v>1.4354066985645932</v>
      </c>
      <c r="L21" s="850">
        <f t="shared" si="0"/>
        <v>14</v>
      </c>
      <c r="M21" s="858">
        <v>209</v>
      </c>
      <c r="N21" s="826">
        <v>209</v>
      </c>
      <c r="O21" s="761">
        <v>3</v>
      </c>
      <c r="P21" s="682">
        <v>3</v>
      </c>
      <c r="Q21" s="640">
        <f t="shared" si="1"/>
        <v>0</v>
      </c>
      <c r="R21" s="510">
        <f t="shared" si="2"/>
        <v>-11.772140471246727</v>
      </c>
      <c r="S21" s="598">
        <f t="shared" si="3"/>
        <v>0.24024500907441013</v>
      </c>
      <c r="T21" s="659">
        <f t="shared" si="4"/>
        <v>0.27878124963442164</v>
      </c>
      <c r="U21" s="836" t="s">
        <v>69</v>
      </c>
      <c r="V21" s="626">
        <f t="shared" si="5"/>
        <v>1</v>
      </c>
      <c r="W21" s="318"/>
      <c r="X21" s="854"/>
      <c r="Y21" s="855"/>
    </row>
    <row r="22" spans="1:25" ht="8.25" customHeight="1">
      <c r="A22" s="856" t="s">
        <v>70</v>
      </c>
      <c r="B22" s="599">
        <v>5.325443786982249</v>
      </c>
      <c r="C22" s="598">
        <v>0.02127659574468085</v>
      </c>
      <c r="D22" s="598">
        <v>0.07092198581560284</v>
      </c>
      <c r="E22" s="598">
        <v>10.38961038961039</v>
      </c>
      <c r="F22" s="598">
        <v>5.084745762711864</v>
      </c>
      <c r="G22" s="598">
        <v>9.282700421940929</v>
      </c>
      <c r="H22" s="598">
        <v>12.288135593220339</v>
      </c>
      <c r="I22" s="598">
        <v>8.614232209737828</v>
      </c>
      <c r="J22" s="857">
        <v>7.59493670886076</v>
      </c>
      <c r="K22" s="600">
        <v>10.094637223974763</v>
      </c>
      <c r="L22" s="850">
        <f t="shared" si="0"/>
        <v>42</v>
      </c>
      <c r="M22" s="858">
        <v>316</v>
      </c>
      <c r="N22" s="826">
        <v>317</v>
      </c>
      <c r="O22" s="761">
        <v>24</v>
      </c>
      <c r="P22" s="682">
        <v>32</v>
      </c>
      <c r="Q22" s="640">
        <f t="shared" si="1"/>
        <v>2.499700515114003</v>
      </c>
      <c r="R22" s="510">
        <f t="shared" si="2"/>
        <v>4.769193436992514</v>
      </c>
      <c r="S22" s="598">
        <f t="shared" si="3"/>
        <v>1.2711697948494107</v>
      </c>
      <c r="T22" s="659">
        <f t="shared" si="4"/>
        <v>1.9605562540010641</v>
      </c>
      <c r="U22" s="836" t="s">
        <v>70</v>
      </c>
      <c r="V22" s="626">
        <f t="shared" si="5"/>
        <v>-6</v>
      </c>
      <c r="W22" s="318"/>
      <c r="X22" s="854"/>
      <c r="Y22" s="855"/>
    </row>
    <row r="23" spans="1:25" ht="8.25" customHeight="1">
      <c r="A23" s="856" t="s">
        <v>71</v>
      </c>
      <c r="B23" s="599">
        <v>0.5128205128205128</v>
      </c>
      <c r="C23" s="598">
        <v>0.012594458438287154</v>
      </c>
      <c r="D23" s="598">
        <v>0.022332506203473945</v>
      </c>
      <c r="E23" s="598">
        <v>1.2345679012345678</v>
      </c>
      <c r="F23" s="598">
        <v>2.722772277227723</v>
      </c>
      <c r="G23" s="598">
        <v>2.4813895781637716</v>
      </c>
      <c r="H23" s="598">
        <v>1.2552301255230125</v>
      </c>
      <c r="I23" s="598">
        <v>1.2552301255230125</v>
      </c>
      <c r="J23" s="857">
        <v>0.8368200836820083</v>
      </c>
      <c r="K23" s="600">
        <v>0.628930817610063</v>
      </c>
      <c r="L23" s="850">
        <f t="shared" si="0"/>
        <v>11</v>
      </c>
      <c r="M23" s="858">
        <v>478</v>
      </c>
      <c r="N23" s="826">
        <v>477</v>
      </c>
      <c r="O23" s="761">
        <v>4</v>
      </c>
      <c r="P23" s="682">
        <v>3</v>
      </c>
      <c r="Q23" s="640">
        <f t="shared" si="1"/>
        <v>-0.20788926607194536</v>
      </c>
      <c r="R23" s="510">
        <f t="shared" si="2"/>
        <v>0.1161103047895502</v>
      </c>
      <c r="S23" s="598">
        <f t="shared" si="3"/>
        <v>0.14005915452315681</v>
      </c>
      <c r="T23" s="659">
        <f t="shared" si="4"/>
        <v>0.12214943642262922</v>
      </c>
      <c r="U23" s="836" t="s">
        <v>71</v>
      </c>
      <c r="V23" s="626">
        <f t="shared" si="5"/>
        <v>2</v>
      </c>
      <c r="W23" s="318"/>
      <c r="X23" s="854"/>
      <c r="Y23" s="855"/>
    </row>
    <row r="24" spans="1:25" ht="8.25" customHeight="1">
      <c r="A24" s="856" t="s">
        <v>72</v>
      </c>
      <c r="B24" s="599">
        <v>5.913978494623656</v>
      </c>
      <c r="C24" s="598">
        <v>0.004329004329004329</v>
      </c>
      <c r="D24" s="598">
        <v>0.08627450980392157</v>
      </c>
      <c r="E24" s="598">
        <v>7.563025210084033</v>
      </c>
      <c r="F24" s="598">
        <v>8.23045267489712</v>
      </c>
      <c r="G24" s="598">
        <v>7.8838174273858925</v>
      </c>
      <c r="H24" s="598">
        <v>8.362369337979095</v>
      </c>
      <c r="I24" s="598">
        <v>10.76388888888889</v>
      </c>
      <c r="J24" s="857">
        <v>7.665505226480835</v>
      </c>
      <c r="K24" s="600">
        <v>6.944444444444445</v>
      </c>
      <c r="L24" s="850">
        <f t="shared" si="0"/>
        <v>37</v>
      </c>
      <c r="M24" s="858">
        <v>287</v>
      </c>
      <c r="N24" s="826">
        <v>288</v>
      </c>
      <c r="O24" s="761">
        <v>22</v>
      </c>
      <c r="P24" s="682">
        <v>20</v>
      </c>
      <c r="Q24" s="640">
        <f t="shared" si="1"/>
        <v>-0.7210607820363908</v>
      </c>
      <c r="R24" s="510">
        <f t="shared" si="2"/>
        <v>1.0304659498207887</v>
      </c>
      <c r="S24" s="598">
        <f t="shared" si="3"/>
        <v>1.282980896311426</v>
      </c>
      <c r="T24" s="659">
        <f t="shared" si="4"/>
        <v>1.3487333604998641</v>
      </c>
      <c r="U24" s="836" t="s">
        <v>72</v>
      </c>
      <c r="V24" s="626">
        <f t="shared" si="5"/>
        <v>0</v>
      </c>
      <c r="W24" s="318"/>
      <c r="X24" s="854"/>
      <c r="Y24" s="855"/>
    </row>
    <row r="25" spans="1:25" ht="8.25" customHeight="1">
      <c r="A25" s="856" t="s">
        <v>73</v>
      </c>
      <c r="B25" s="599">
        <v>10.81081081081081</v>
      </c>
      <c r="C25" s="598">
        <v>0.018867924528301886</v>
      </c>
      <c r="D25" s="598">
        <v>0</v>
      </c>
      <c r="E25" s="598">
        <v>0</v>
      </c>
      <c r="F25" s="598">
        <v>0</v>
      </c>
      <c r="G25" s="598">
        <v>0</v>
      </c>
      <c r="H25" s="598">
        <v>0</v>
      </c>
      <c r="I25" s="598">
        <v>1.8518518518518516</v>
      </c>
      <c r="J25" s="857">
        <v>1.4705882352941175</v>
      </c>
      <c r="K25" s="600">
        <v>2.941176470588235</v>
      </c>
      <c r="L25" s="850">
        <f t="shared" si="0"/>
        <v>23</v>
      </c>
      <c r="M25" s="858">
        <v>68</v>
      </c>
      <c r="N25" s="826">
        <v>68</v>
      </c>
      <c r="O25" s="761">
        <v>1</v>
      </c>
      <c r="P25" s="682">
        <v>2</v>
      </c>
      <c r="Q25" s="640">
        <f t="shared" si="1"/>
        <v>1.4705882352941175</v>
      </c>
      <c r="R25" s="510">
        <f t="shared" si="2"/>
        <v>-7.869634340222575</v>
      </c>
      <c r="S25" s="598">
        <f t="shared" si="3"/>
        <v>0.2461333671399594</v>
      </c>
      <c r="T25" s="659">
        <f t="shared" si="4"/>
        <v>0.5712282467999424</v>
      </c>
      <c r="U25" s="836" t="s">
        <v>73</v>
      </c>
      <c r="V25" s="626">
        <f t="shared" si="5"/>
        <v>-6</v>
      </c>
      <c r="W25" s="318"/>
      <c r="X25" s="854"/>
      <c r="Y25" s="855"/>
    </row>
    <row r="26" spans="1:25" ht="8.25" customHeight="1">
      <c r="A26" s="856" t="s">
        <v>74</v>
      </c>
      <c r="B26" s="599">
        <v>21.927710843373493</v>
      </c>
      <c r="C26" s="598">
        <v>0.06593406593406594</v>
      </c>
      <c r="D26" s="598">
        <v>0.06613226452905811</v>
      </c>
      <c r="E26" s="598">
        <v>9.819639278557114</v>
      </c>
      <c r="F26" s="598">
        <v>18</v>
      </c>
      <c r="G26" s="598">
        <v>19.639278557114228</v>
      </c>
      <c r="H26" s="598">
        <v>12.678288431061807</v>
      </c>
      <c r="I26" s="598">
        <v>13.015873015873018</v>
      </c>
      <c r="J26" s="857">
        <v>12.77602523659306</v>
      </c>
      <c r="K26" s="600">
        <v>7.2784810126582276</v>
      </c>
      <c r="L26" s="850">
        <f t="shared" si="0"/>
        <v>38</v>
      </c>
      <c r="M26" s="858">
        <v>634</v>
      </c>
      <c r="N26" s="826">
        <v>632</v>
      </c>
      <c r="O26" s="761">
        <v>81</v>
      </c>
      <c r="P26" s="682">
        <v>46</v>
      </c>
      <c r="Q26" s="640">
        <f t="shared" si="1"/>
        <v>-5.497544223934833</v>
      </c>
      <c r="R26" s="510">
        <f t="shared" si="2"/>
        <v>-14.649229830715266</v>
      </c>
      <c r="S26" s="598">
        <f t="shared" si="3"/>
        <v>2.1383321549004677</v>
      </c>
      <c r="T26" s="659">
        <f t="shared" si="4"/>
        <v>1.4136091423973258</v>
      </c>
      <c r="U26" s="836" t="s">
        <v>74</v>
      </c>
      <c r="V26" s="626">
        <f t="shared" si="5"/>
        <v>4</v>
      </c>
      <c r="W26" s="318"/>
      <c r="X26" s="854"/>
      <c r="Y26" s="855"/>
    </row>
    <row r="27" spans="1:25" ht="8.25" customHeight="1">
      <c r="A27" s="856" t="s">
        <v>75</v>
      </c>
      <c r="B27" s="599">
        <v>4.395604395604396</v>
      </c>
      <c r="C27" s="598">
        <v>0.013824884792626729</v>
      </c>
      <c r="D27" s="888">
        <v>0.02586206896551724</v>
      </c>
      <c r="E27" s="598">
        <v>0</v>
      </c>
      <c r="F27" s="598">
        <v>0.8583690987124464</v>
      </c>
      <c r="G27" s="598">
        <v>3.0172413793103448</v>
      </c>
      <c r="H27" s="598">
        <v>1.7467248908296944</v>
      </c>
      <c r="I27" s="598">
        <v>3.463203463203463</v>
      </c>
      <c r="J27" s="857">
        <v>2.564102564102564</v>
      </c>
      <c r="K27" s="600">
        <v>0.8438818565400843</v>
      </c>
      <c r="L27" s="850">
        <f t="shared" si="0"/>
        <v>12</v>
      </c>
      <c r="M27" s="858">
        <v>234</v>
      </c>
      <c r="N27" s="826">
        <v>237</v>
      </c>
      <c r="O27" s="761">
        <v>6</v>
      </c>
      <c r="P27" s="682">
        <v>2</v>
      </c>
      <c r="Q27" s="640">
        <f t="shared" si="1"/>
        <v>-1.7202207075624796</v>
      </c>
      <c r="R27" s="510">
        <f t="shared" si="2"/>
        <v>-3.5517225390643117</v>
      </c>
      <c r="S27" s="598">
        <f t="shared" si="3"/>
        <v>0.42915561450044204</v>
      </c>
      <c r="T27" s="659">
        <f t="shared" si="4"/>
        <v>0.1638967121620088</v>
      </c>
      <c r="U27" s="836" t="s">
        <v>75</v>
      </c>
      <c r="V27" s="626">
        <f t="shared" si="5"/>
        <v>10</v>
      </c>
      <c r="W27" s="318"/>
      <c r="X27" s="854"/>
      <c r="Y27" s="855"/>
    </row>
    <row r="28" spans="1:25" ht="8.25" customHeight="1">
      <c r="A28" s="856" t="s">
        <v>76</v>
      </c>
      <c r="B28" s="599">
        <v>22.955974842767297</v>
      </c>
      <c r="C28" s="598">
        <v>0.40476190476190477</v>
      </c>
      <c r="D28" s="598">
        <v>0.04336043360433604</v>
      </c>
      <c r="E28" s="598">
        <v>10.512129380053908</v>
      </c>
      <c r="F28" s="598">
        <v>15.013404825737265</v>
      </c>
      <c r="G28" s="598">
        <v>6.702412868632708</v>
      </c>
      <c r="H28" s="598">
        <v>10</v>
      </c>
      <c r="I28" s="598">
        <v>10.526315789473683</v>
      </c>
      <c r="J28" s="857">
        <v>5.526315789473684</v>
      </c>
      <c r="K28" s="600">
        <v>2.8871391076115485</v>
      </c>
      <c r="L28" s="850">
        <f t="shared" si="0"/>
        <v>22</v>
      </c>
      <c r="M28" s="858">
        <v>380</v>
      </c>
      <c r="N28" s="826">
        <v>381</v>
      </c>
      <c r="O28" s="761">
        <v>21</v>
      </c>
      <c r="P28" s="682">
        <v>11</v>
      </c>
      <c r="Q28" s="640">
        <f t="shared" si="1"/>
        <v>-2.6391766818621356</v>
      </c>
      <c r="R28" s="510">
        <f t="shared" si="2"/>
        <v>-20.068835735155748</v>
      </c>
      <c r="S28" s="598">
        <f t="shared" si="3"/>
        <v>0.924943284936479</v>
      </c>
      <c r="T28" s="659">
        <f t="shared" si="4"/>
        <v>0.5607332396408884</v>
      </c>
      <c r="U28" s="836" t="s">
        <v>76</v>
      </c>
      <c r="V28" s="626">
        <f t="shared" si="5"/>
        <v>9</v>
      </c>
      <c r="W28" s="318"/>
      <c r="X28" s="854"/>
      <c r="Y28" s="855"/>
    </row>
    <row r="29" spans="1:25" ht="8.25" customHeight="1">
      <c r="A29" s="856" t="s">
        <v>77</v>
      </c>
      <c r="B29" s="599">
        <v>21.487603305785125</v>
      </c>
      <c r="C29" s="598">
        <v>0</v>
      </c>
      <c r="D29" s="598">
        <v>0.07874015748031496</v>
      </c>
      <c r="E29" s="598">
        <v>3.937007874015748</v>
      </c>
      <c r="F29" s="598">
        <v>3.90625</v>
      </c>
      <c r="G29" s="598">
        <v>3.875968992248062</v>
      </c>
      <c r="H29" s="598">
        <v>4.878048780487805</v>
      </c>
      <c r="I29" s="598">
        <v>3.9408866995073892</v>
      </c>
      <c r="J29" s="857">
        <v>3.5897435897435894</v>
      </c>
      <c r="K29" s="600">
        <v>5.583756345177665</v>
      </c>
      <c r="L29" s="850">
        <f t="shared" si="0"/>
        <v>35</v>
      </c>
      <c r="M29" s="858">
        <v>195</v>
      </c>
      <c r="N29" s="826">
        <v>197</v>
      </c>
      <c r="O29" s="1283">
        <v>7</v>
      </c>
      <c r="P29" s="1284">
        <v>11</v>
      </c>
      <c r="Q29" s="640">
        <f t="shared" si="1"/>
        <v>1.9940127554340759</v>
      </c>
      <c r="R29" s="510">
        <f t="shared" si="2"/>
        <v>-15.90384696060746</v>
      </c>
      <c r="S29" s="598">
        <f t="shared" si="3"/>
        <v>0.6008178603006188</v>
      </c>
      <c r="T29" s="659">
        <f t="shared" si="4"/>
        <v>1.0844637781887232</v>
      </c>
      <c r="U29" s="836" t="s">
        <v>77</v>
      </c>
      <c r="V29" s="626">
        <f t="shared" si="5"/>
        <v>-10</v>
      </c>
      <c r="W29" s="318"/>
      <c r="X29" s="854"/>
      <c r="Y29" s="855"/>
    </row>
    <row r="30" spans="1:25" ht="8.25" customHeight="1">
      <c r="A30" s="856" t="s">
        <v>78</v>
      </c>
      <c r="B30" s="599">
        <v>10.869565217391305</v>
      </c>
      <c r="C30" s="598">
        <v>0.06382978723404255</v>
      </c>
      <c r="D30" s="598">
        <v>0.1320754716981132</v>
      </c>
      <c r="E30" s="598">
        <v>1.7543859649122806</v>
      </c>
      <c r="F30" s="598">
        <v>5.454545454545454</v>
      </c>
      <c r="G30" s="598">
        <v>5.454545454545454</v>
      </c>
      <c r="H30" s="598">
        <v>11.11111111111111</v>
      </c>
      <c r="I30" s="598">
        <v>14.754098360655737</v>
      </c>
      <c r="J30" s="857">
        <v>11.666666666666666</v>
      </c>
      <c r="K30" s="600">
        <v>4.761904761904762</v>
      </c>
      <c r="L30" s="850">
        <f t="shared" si="0"/>
        <v>30</v>
      </c>
      <c r="M30" s="858">
        <v>60</v>
      </c>
      <c r="N30" s="826">
        <v>63</v>
      </c>
      <c r="O30" s="761">
        <v>7</v>
      </c>
      <c r="P30" s="682">
        <v>3</v>
      </c>
      <c r="Q30" s="640">
        <f t="shared" si="1"/>
        <v>-6.904761904761904</v>
      </c>
      <c r="R30" s="510">
        <f t="shared" si="2"/>
        <v>-6.107660455486543</v>
      </c>
      <c r="S30" s="598">
        <f t="shared" si="3"/>
        <v>1.9526580459770113</v>
      </c>
      <c r="T30" s="659">
        <f t="shared" si="4"/>
        <v>0.9248457329141925</v>
      </c>
      <c r="U30" s="836" t="s">
        <v>78</v>
      </c>
      <c r="V30" s="626">
        <f t="shared" si="5"/>
        <v>10</v>
      </c>
      <c r="W30" s="318"/>
      <c r="X30" s="854"/>
      <c r="Y30" s="855"/>
    </row>
    <row r="31" spans="1:25" ht="8.25" customHeight="1">
      <c r="A31" s="856" t="s">
        <v>79</v>
      </c>
      <c r="B31" s="599">
        <v>4.477611940298507</v>
      </c>
      <c r="C31" s="598">
        <v>0</v>
      </c>
      <c r="D31" s="598">
        <v>0.24926686217008798</v>
      </c>
      <c r="E31" s="598">
        <v>7.774798927613941</v>
      </c>
      <c r="F31" s="598">
        <v>5.614973262032086</v>
      </c>
      <c r="G31" s="598">
        <v>10.56910569105691</v>
      </c>
      <c r="H31" s="598">
        <v>10.962566844919786</v>
      </c>
      <c r="I31" s="598">
        <v>9.560723514211885</v>
      </c>
      <c r="J31" s="857">
        <v>9.9644128113879</v>
      </c>
      <c r="K31" s="600">
        <v>3.392857142857143</v>
      </c>
      <c r="L31" s="850">
        <f t="shared" si="0"/>
        <v>25</v>
      </c>
      <c r="M31" s="858">
        <v>562</v>
      </c>
      <c r="N31" s="826">
        <v>560</v>
      </c>
      <c r="O31" s="1283">
        <v>56</v>
      </c>
      <c r="P31" s="1284">
        <v>19</v>
      </c>
      <c r="Q31" s="640">
        <f t="shared" si="1"/>
        <v>-6.571555668530758</v>
      </c>
      <c r="R31" s="510">
        <f t="shared" si="2"/>
        <v>-1.0847547974413643</v>
      </c>
      <c r="S31" s="598">
        <f t="shared" si="3"/>
        <v>1.667750644250828</v>
      </c>
      <c r="T31" s="659">
        <f t="shared" si="4"/>
        <v>0.6589525847013622</v>
      </c>
      <c r="U31" s="836" t="s">
        <v>79</v>
      </c>
      <c r="V31" s="626">
        <f t="shared" si="5"/>
        <v>14</v>
      </c>
      <c r="W31" s="318"/>
      <c r="X31" s="854"/>
      <c r="Y31" s="855"/>
    </row>
    <row r="32" spans="1:25" ht="8.25" customHeight="1">
      <c r="A32" s="856" t="s">
        <v>80</v>
      </c>
      <c r="B32" s="599">
        <v>0</v>
      </c>
      <c r="C32" s="598">
        <v>0.425</v>
      </c>
      <c r="D32" s="598">
        <v>0.025</v>
      </c>
      <c r="E32" s="598">
        <v>0</v>
      </c>
      <c r="F32" s="598">
        <v>0</v>
      </c>
      <c r="G32" s="598">
        <v>0</v>
      </c>
      <c r="H32" s="598">
        <v>0</v>
      </c>
      <c r="I32" s="598">
        <v>0</v>
      </c>
      <c r="J32" s="857">
        <v>0</v>
      </c>
      <c r="K32" s="600">
        <v>0</v>
      </c>
      <c r="L32" s="850">
        <f t="shared" si="0"/>
        <v>1</v>
      </c>
      <c r="M32" s="858">
        <v>51</v>
      </c>
      <c r="N32" s="826">
        <v>52</v>
      </c>
      <c r="O32" s="761">
        <v>0</v>
      </c>
      <c r="P32" s="682">
        <v>0</v>
      </c>
      <c r="Q32" s="640">
        <f t="shared" si="1"/>
        <v>0</v>
      </c>
      <c r="R32" s="510">
        <f t="shared" si="2"/>
        <v>0</v>
      </c>
      <c r="S32" s="598">
        <f t="shared" si="3"/>
        <v>0</v>
      </c>
      <c r="T32" s="659">
        <f t="shared" si="4"/>
        <v>0</v>
      </c>
      <c r="U32" s="836" t="s">
        <v>80</v>
      </c>
      <c r="V32" s="626">
        <f t="shared" si="5"/>
        <v>0</v>
      </c>
      <c r="W32" s="318"/>
      <c r="X32" s="854"/>
      <c r="Y32" s="855"/>
    </row>
    <row r="33" spans="1:23" ht="8.25" customHeight="1">
      <c r="A33" s="856" t="s">
        <v>81</v>
      </c>
      <c r="B33" s="599">
        <v>2.7027027027027026</v>
      </c>
      <c r="C33" s="598">
        <v>0.02702702702702703</v>
      </c>
      <c r="D33" s="598">
        <v>0.023255813953488372</v>
      </c>
      <c r="E33" s="598">
        <v>9.090909090909092</v>
      </c>
      <c r="F33" s="598">
        <v>8.88888888888889</v>
      </c>
      <c r="G33" s="598">
        <v>8.88888888888889</v>
      </c>
      <c r="H33" s="598">
        <v>9.25925925925926</v>
      </c>
      <c r="I33" s="598">
        <v>7.017543859649122</v>
      </c>
      <c r="J33" s="857">
        <v>14.035087719298245</v>
      </c>
      <c r="K33" s="600">
        <v>9.836065573770492</v>
      </c>
      <c r="L33" s="850">
        <f t="shared" si="0"/>
        <v>40</v>
      </c>
      <c r="M33" s="858">
        <v>57</v>
      </c>
      <c r="N33" s="826">
        <v>61</v>
      </c>
      <c r="O33" s="761">
        <v>8</v>
      </c>
      <c r="P33" s="682">
        <v>6</v>
      </c>
      <c r="Q33" s="640">
        <f t="shared" si="1"/>
        <v>-4.199022145527753</v>
      </c>
      <c r="R33" s="510">
        <f t="shared" si="2"/>
        <v>7.133362871067789</v>
      </c>
      <c r="S33" s="598">
        <f t="shared" si="3"/>
        <v>2.349062310949788</v>
      </c>
      <c r="T33" s="659">
        <f t="shared" si="4"/>
        <v>1.910337087658824</v>
      </c>
      <c r="U33" s="836" t="s">
        <v>81</v>
      </c>
      <c r="V33" s="626">
        <f t="shared" si="5"/>
        <v>5</v>
      </c>
      <c r="W33" s="626"/>
    </row>
    <row r="34" spans="1:23" ht="8.25" customHeight="1">
      <c r="A34" s="856" t="s">
        <v>82</v>
      </c>
      <c r="B34" s="599">
        <v>0</v>
      </c>
      <c r="C34" s="598">
        <v>0.022727272727272728</v>
      </c>
      <c r="D34" s="598">
        <v>0</v>
      </c>
      <c r="E34" s="598">
        <v>0</v>
      </c>
      <c r="F34" s="598">
        <v>0</v>
      </c>
      <c r="G34" s="598">
        <v>0</v>
      </c>
      <c r="H34" s="598">
        <v>2</v>
      </c>
      <c r="I34" s="598">
        <v>2</v>
      </c>
      <c r="J34" s="857">
        <v>0</v>
      </c>
      <c r="K34" s="600">
        <v>12.162162162162163</v>
      </c>
      <c r="L34" s="850">
        <f t="shared" si="0"/>
        <v>46</v>
      </c>
      <c r="M34" s="858">
        <v>74</v>
      </c>
      <c r="N34" s="826">
        <v>74</v>
      </c>
      <c r="O34" s="1283">
        <v>0</v>
      </c>
      <c r="P34" s="1284">
        <v>9</v>
      </c>
      <c r="Q34" s="640">
        <f t="shared" si="1"/>
        <v>12.162162162162163</v>
      </c>
      <c r="R34" s="510">
        <f t="shared" si="2"/>
        <v>12.162162162162163</v>
      </c>
      <c r="S34" s="598">
        <f t="shared" si="3"/>
        <v>0</v>
      </c>
      <c r="T34" s="659">
        <f t="shared" si="4"/>
        <v>2.3621059935240867</v>
      </c>
      <c r="U34" s="836" t="s">
        <v>82</v>
      </c>
      <c r="V34" s="626">
        <f t="shared" si="5"/>
        <v>-45</v>
      </c>
      <c r="W34" s="626"/>
    </row>
    <row r="35" spans="1:26" ht="8.25" customHeight="1">
      <c r="A35" s="856" t="s">
        <v>83</v>
      </c>
      <c r="B35" s="599">
        <v>1.574803149606299</v>
      </c>
      <c r="C35" s="598">
        <v>0.03333333333333333</v>
      </c>
      <c r="D35" s="598">
        <v>0.13382899628252787</v>
      </c>
      <c r="E35" s="598">
        <v>6.551724137931035</v>
      </c>
      <c r="F35" s="598">
        <v>16.722408026755854</v>
      </c>
      <c r="G35" s="598">
        <v>16.39344262295082</v>
      </c>
      <c r="H35" s="598">
        <v>18.055555555555557</v>
      </c>
      <c r="I35" s="598">
        <v>18.105849582172702</v>
      </c>
      <c r="J35" s="857">
        <v>12.777777777777777</v>
      </c>
      <c r="K35" s="600">
        <v>17.451523545706372</v>
      </c>
      <c r="L35" s="850">
        <f t="shared" si="0"/>
        <v>49</v>
      </c>
      <c r="M35" s="858">
        <v>360</v>
      </c>
      <c r="N35" s="826">
        <v>361</v>
      </c>
      <c r="O35" s="761">
        <v>46</v>
      </c>
      <c r="P35" s="682">
        <v>63</v>
      </c>
      <c r="Q35" s="640">
        <f t="shared" si="1"/>
        <v>4.673745767928596</v>
      </c>
      <c r="R35" s="510">
        <f t="shared" si="2"/>
        <v>15.876720396100072</v>
      </c>
      <c r="S35" s="598">
        <f t="shared" si="3"/>
        <v>2.1386254789272026</v>
      </c>
      <c r="T35" s="659">
        <f t="shared" si="4"/>
        <v>3.3893930876606007</v>
      </c>
      <c r="U35" s="836" t="s">
        <v>83</v>
      </c>
      <c r="V35" s="626">
        <f t="shared" si="5"/>
        <v>-6</v>
      </c>
      <c r="W35" s="626"/>
      <c r="X35" s="854"/>
      <c r="Y35" s="855"/>
      <c r="Z35" s="628"/>
    </row>
    <row r="36" spans="1:26" ht="8.25" customHeight="1">
      <c r="A36" s="856" t="s">
        <v>84</v>
      </c>
      <c r="B36" s="599">
        <v>20.689655172413794</v>
      </c>
      <c r="C36" s="598">
        <v>0.02127659574468085</v>
      </c>
      <c r="D36" s="598">
        <v>0.09259259259259259</v>
      </c>
      <c r="E36" s="598">
        <v>8.333333333333334</v>
      </c>
      <c r="F36" s="598">
        <v>5.607476635514018</v>
      </c>
      <c r="G36" s="598">
        <v>6.481481481481482</v>
      </c>
      <c r="H36" s="598">
        <v>0.7575757575757576</v>
      </c>
      <c r="I36" s="598">
        <v>1.9230769230769231</v>
      </c>
      <c r="J36" s="857">
        <v>2.5806451612903225</v>
      </c>
      <c r="K36" s="600">
        <v>2.5806451612903225</v>
      </c>
      <c r="L36" s="850">
        <f t="shared" si="0"/>
        <v>21</v>
      </c>
      <c r="M36" s="858">
        <v>155</v>
      </c>
      <c r="N36" s="826">
        <v>155</v>
      </c>
      <c r="O36" s="761">
        <v>4</v>
      </c>
      <c r="P36" s="682">
        <v>4</v>
      </c>
      <c r="Q36" s="640">
        <f t="shared" si="1"/>
        <v>0</v>
      </c>
      <c r="R36" s="510">
        <f t="shared" si="2"/>
        <v>-18.10901001112347</v>
      </c>
      <c r="S36" s="598">
        <f t="shared" si="3"/>
        <v>0.4319243604004449</v>
      </c>
      <c r="T36" s="659">
        <f t="shared" si="4"/>
        <v>0.5012067197728527</v>
      </c>
      <c r="U36" s="836" t="s">
        <v>84</v>
      </c>
      <c r="V36" s="626">
        <f t="shared" si="5"/>
        <v>2</v>
      </c>
      <c r="W36" s="626"/>
      <c r="X36" s="854"/>
      <c r="Y36" s="855"/>
      <c r="Z36" s="628"/>
    </row>
    <row r="37" spans="1:26" ht="8.25" customHeight="1">
      <c r="A37" s="856" t="s">
        <v>85</v>
      </c>
      <c r="B37" s="599">
        <v>0</v>
      </c>
      <c r="C37" s="598">
        <v>0.3695652173913043</v>
      </c>
      <c r="D37" s="598">
        <v>0.04819277108433735</v>
      </c>
      <c r="E37" s="598">
        <v>0</v>
      </c>
      <c r="F37" s="598">
        <v>2.5</v>
      </c>
      <c r="G37" s="598">
        <v>2.5316455696202533</v>
      </c>
      <c r="H37" s="598">
        <v>3.7037037037037037</v>
      </c>
      <c r="I37" s="598">
        <v>3.7037037037037033</v>
      </c>
      <c r="J37" s="857">
        <v>1.8018018018018018</v>
      </c>
      <c r="K37" s="600">
        <v>1.680672268907563</v>
      </c>
      <c r="L37" s="850">
        <f aca="true" t="shared" si="6" ref="L37:L54">RANK(K37,K$5:K$54,1)</f>
        <v>16</v>
      </c>
      <c r="M37" s="858">
        <v>111</v>
      </c>
      <c r="N37" s="826">
        <v>119</v>
      </c>
      <c r="O37" s="761">
        <v>2</v>
      </c>
      <c r="P37" s="682">
        <v>2</v>
      </c>
      <c r="Q37" s="640">
        <f aca="true" t="shared" si="7" ref="Q37:Q54">K37-J37</f>
        <v>-0.12112953289423878</v>
      </c>
      <c r="R37" s="510">
        <f aca="true" t="shared" si="8" ref="R37:R54">K37-$B37</f>
        <v>1.680672268907563</v>
      </c>
      <c r="S37" s="598">
        <f aca="true" t="shared" si="9" ref="S37:S54">J37/J$56</f>
        <v>0.3015688101894998</v>
      </c>
      <c r="T37" s="659">
        <f aca="true" t="shared" si="10" ref="T37:T54">K37/K$56</f>
        <v>0.32641614102853855</v>
      </c>
      <c r="U37" s="836" t="s">
        <v>85</v>
      </c>
      <c r="V37" s="626">
        <f aca="true" t="shared" si="11" ref="V37:V54">RANK(J37,J$5:J$54,1)-L37</f>
        <v>3</v>
      </c>
      <c r="W37" s="626"/>
      <c r="X37" s="854"/>
      <c r="Y37" s="855"/>
      <c r="Z37" s="628"/>
    </row>
    <row r="38" spans="1:26" ht="8.25" customHeight="1">
      <c r="A38" s="856" t="s">
        <v>86</v>
      </c>
      <c r="B38" s="599">
        <v>0.47694753577106513</v>
      </c>
      <c r="C38" s="598">
        <v>0.06191950464396285</v>
      </c>
      <c r="D38" s="598">
        <v>0.21407624633431085</v>
      </c>
      <c r="E38" s="598">
        <v>17.275280898876403</v>
      </c>
      <c r="F38" s="598">
        <v>15.514809590973202</v>
      </c>
      <c r="G38" s="598">
        <v>15.514809590973202</v>
      </c>
      <c r="H38" s="598">
        <v>15.514809590973202</v>
      </c>
      <c r="I38" s="598">
        <v>16.455696202531644</v>
      </c>
      <c r="J38" s="857">
        <v>16.455696202531644</v>
      </c>
      <c r="K38" s="600">
        <v>11.966824644549764</v>
      </c>
      <c r="L38" s="850">
        <f t="shared" si="6"/>
        <v>44</v>
      </c>
      <c r="M38" s="858">
        <v>711</v>
      </c>
      <c r="N38" s="826">
        <v>844</v>
      </c>
      <c r="O38" s="761">
        <v>117</v>
      </c>
      <c r="P38" s="682">
        <v>101</v>
      </c>
      <c r="Q38" s="640">
        <f t="shared" si="7"/>
        <v>-4.488871557981881</v>
      </c>
      <c r="R38" s="510">
        <f t="shared" si="8"/>
        <v>11.489877108778698</v>
      </c>
      <c r="S38" s="598">
        <f t="shared" si="9"/>
        <v>2.754201222173723</v>
      </c>
      <c r="T38" s="659">
        <f t="shared" si="10"/>
        <v>2.324168008899292</v>
      </c>
      <c r="U38" s="836" t="s">
        <v>86</v>
      </c>
      <c r="V38" s="626">
        <f t="shared" si="11"/>
        <v>3</v>
      </c>
      <c r="W38" s="626"/>
      <c r="X38" s="854"/>
      <c r="Y38" s="855"/>
      <c r="Z38" s="628"/>
    </row>
    <row r="39" spans="1:26" ht="8.25" customHeight="1">
      <c r="A39" s="856" t="s">
        <v>87</v>
      </c>
      <c r="B39" s="599">
        <v>14.499252615844544</v>
      </c>
      <c r="C39" s="598">
        <v>0.11310344827586206</v>
      </c>
      <c r="D39" s="598">
        <v>0.02557200538358008</v>
      </c>
      <c r="E39" s="598">
        <v>1.3477088948787062</v>
      </c>
      <c r="F39" s="598">
        <v>1.075268817204301</v>
      </c>
      <c r="G39" s="598">
        <v>0.8064516129032258</v>
      </c>
      <c r="H39" s="598">
        <v>0.47058823529411764</v>
      </c>
      <c r="I39" s="598">
        <v>1.8823529411764703</v>
      </c>
      <c r="J39" s="857">
        <v>1.411764705882353</v>
      </c>
      <c r="K39" s="600">
        <v>1.0588235294117647</v>
      </c>
      <c r="L39" s="850">
        <f t="shared" si="6"/>
        <v>13</v>
      </c>
      <c r="M39" s="858">
        <v>850</v>
      </c>
      <c r="N39" s="826">
        <v>850</v>
      </c>
      <c r="O39" s="761">
        <v>12</v>
      </c>
      <c r="P39" s="682">
        <v>9</v>
      </c>
      <c r="Q39" s="640">
        <f t="shared" si="7"/>
        <v>-0.3529411764705883</v>
      </c>
      <c r="R39" s="510">
        <f t="shared" si="8"/>
        <v>-13.44042908643278</v>
      </c>
      <c r="S39" s="598">
        <f t="shared" si="9"/>
        <v>0.23628803245436106</v>
      </c>
      <c r="T39" s="659">
        <f t="shared" si="10"/>
        <v>0.20564216884797928</v>
      </c>
      <c r="U39" s="836" t="s">
        <v>87</v>
      </c>
      <c r="V39" s="626">
        <f t="shared" si="11"/>
        <v>1</v>
      </c>
      <c r="W39" s="626"/>
      <c r="X39" s="854"/>
      <c r="Y39" s="855"/>
      <c r="Z39" s="628"/>
    </row>
    <row r="40" spans="1:26" ht="8.25" customHeight="1">
      <c r="A40" s="856" t="s">
        <v>88</v>
      </c>
      <c r="B40" s="599">
        <v>16.5</v>
      </c>
      <c r="C40" s="598">
        <v>0.03864734299516908</v>
      </c>
      <c r="D40" s="598">
        <v>0.32057416267942584</v>
      </c>
      <c r="E40" s="598">
        <v>20.095693779904305</v>
      </c>
      <c r="F40" s="598">
        <v>24.75728155339806</v>
      </c>
      <c r="G40" s="598">
        <v>23.557692307692307</v>
      </c>
      <c r="H40" s="598">
        <v>20.883534136546185</v>
      </c>
      <c r="I40" s="598">
        <v>13.709677419354838</v>
      </c>
      <c r="J40" s="857">
        <v>14.107883817427386</v>
      </c>
      <c r="K40" s="600">
        <v>10.843373493975903</v>
      </c>
      <c r="L40" s="850">
        <f t="shared" si="6"/>
        <v>43</v>
      </c>
      <c r="M40" s="858">
        <v>241</v>
      </c>
      <c r="N40" s="826">
        <v>249</v>
      </c>
      <c r="O40" s="761">
        <v>34</v>
      </c>
      <c r="P40" s="682">
        <v>27</v>
      </c>
      <c r="Q40" s="640">
        <f t="shared" si="7"/>
        <v>-3.264510323451482</v>
      </c>
      <c r="R40" s="510">
        <f t="shared" si="8"/>
        <v>-5.656626506024097</v>
      </c>
      <c r="S40" s="598">
        <f t="shared" si="9"/>
        <v>2.3612462440978677</v>
      </c>
      <c r="T40" s="659">
        <f t="shared" si="10"/>
        <v>2.105974018322679</v>
      </c>
      <c r="U40" s="836" t="s">
        <v>88</v>
      </c>
      <c r="V40" s="626">
        <f t="shared" si="11"/>
        <v>3</v>
      </c>
      <c r="W40" s="626"/>
      <c r="X40" s="854"/>
      <c r="Y40" s="855"/>
      <c r="Z40" s="628"/>
    </row>
    <row r="41" spans="1:26" ht="8.25" customHeight="1">
      <c r="A41" s="856" t="s">
        <v>89</v>
      </c>
      <c r="B41" s="599">
        <v>1.5037593984962405</v>
      </c>
      <c r="C41" s="598">
        <v>0.12121212121212122</v>
      </c>
      <c r="D41" s="598">
        <v>0.0136986301369863</v>
      </c>
      <c r="E41" s="598">
        <v>0</v>
      </c>
      <c r="F41" s="598">
        <v>0.6944444444444444</v>
      </c>
      <c r="G41" s="598">
        <v>2.7586206896551726</v>
      </c>
      <c r="H41" s="598">
        <v>2.73972602739726</v>
      </c>
      <c r="I41" s="598">
        <v>0.5813953488372093</v>
      </c>
      <c r="J41" s="857">
        <v>0</v>
      </c>
      <c r="K41" s="600">
        <v>0</v>
      </c>
      <c r="L41" s="850">
        <f t="shared" si="6"/>
        <v>1</v>
      </c>
      <c r="M41" s="858">
        <v>171</v>
      </c>
      <c r="N41" s="826">
        <v>172</v>
      </c>
      <c r="O41" s="761">
        <v>0</v>
      </c>
      <c r="P41" s="682">
        <v>0</v>
      </c>
      <c r="Q41" s="640">
        <f t="shared" si="7"/>
        <v>0</v>
      </c>
      <c r="R41" s="510">
        <f t="shared" si="8"/>
        <v>-1.5037593984962405</v>
      </c>
      <c r="S41" s="598">
        <f t="shared" si="9"/>
        <v>0</v>
      </c>
      <c r="T41" s="659">
        <f t="shared" si="10"/>
        <v>0</v>
      </c>
      <c r="U41" s="836" t="s">
        <v>89</v>
      </c>
      <c r="V41" s="626">
        <f t="shared" si="11"/>
        <v>0</v>
      </c>
      <c r="W41" s="626"/>
      <c r="X41" s="854"/>
      <c r="Y41" s="855"/>
      <c r="Z41" s="628"/>
    </row>
    <row r="42" spans="1:26" ht="8.25" customHeight="1">
      <c r="A42" s="856" t="s">
        <v>90</v>
      </c>
      <c r="B42" s="599">
        <v>11.204481792717088</v>
      </c>
      <c r="C42" s="598">
        <v>0.02977667493796526</v>
      </c>
      <c r="D42" s="598">
        <v>0.09980806142034548</v>
      </c>
      <c r="E42" s="598">
        <v>4.571428571428571</v>
      </c>
      <c r="F42" s="598">
        <v>4.536862003780718</v>
      </c>
      <c r="G42" s="598">
        <v>4.638218923933209</v>
      </c>
      <c r="H42" s="598">
        <v>3.4482758620689653</v>
      </c>
      <c r="I42" s="598">
        <v>2.844311377245509</v>
      </c>
      <c r="J42" s="857">
        <v>2.37741456166419</v>
      </c>
      <c r="K42" s="600">
        <v>3.1203566121842496</v>
      </c>
      <c r="L42" s="850">
        <f t="shared" si="6"/>
        <v>24</v>
      </c>
      <c r="M42" s="858">
        <v>673</v>
      </c>
      <c r="N42" s="826">
        <v>673</v>
      </c>
      <c r="O42" s="761">
        <v>16</v>
      </c>
      <c r="P42" s="682">
        <v>21</v>
      </c>
      <c r="Q42" s="640">
        <f t="shared" si="7"/>
        <v>0.7429420505200595</v>
      </c>
      <c r="R42" s="510">
        <f t="shared" si="8"/>
        <v>-8.084125180532839</v>
      </c>
      <c r="S42" s="598">
        <f t="shared" si="9"/>
        <v>0.3979095147819849</v>
      </c>
      <c r="T42" s="659">
        <f t="shared" si="10"/>
        <v>0.6060281845693297</v>
      </c>
      <c r="U42" s="836" t="s">
        <v>90</v>
      </c>
      <c r="V42" s="626">
        <f t="shared" si="11"/>
        <v>-3</v>
      </c>
      <c r="W42" s="626"/>
      <c r="X42" s="854"/>
      <c r="Y42" s="855"/>
      <c r="Z42" s="628"/>
    </row>
    <row r="43" spans="1:26" ht="8.25" customHeight="1">
      <c r="A43" s="856" t="s">
        <v>91</v>
      </c>
      <c r="B43" s="599">
        <v>26.53061224489796</v>
      </c>
      <c r="C43" s="598">
        <v>0.20408163265306123</v>
      </c>
      <c r="D43" s="598">
        <v>0.041666666666666664</v>
      </c>
      <c r="E43" s="598">
        <v>2.127659574468085</v>
      </c>
      <c r="F43" s="598">
        <v>2.0408163265306123</v>
      </c>
      <c r="G43" s="598">
        <v>2.0408163265306123</v>
      </c>
      <c r="H43" s="598">
        <v>2.0408163265306123</v>
      </c>
      <c r="I43" s="598">
        <v>0</v>
      </c>
      <c r="J43" s="857">
        <v>0</v>
      </c>
      <c r="K43" s="600">
        <v>0</v>
      </c>
      <c r="L43" s="850">
        <f t="shared" si="6"/>
        <v>1</v>
      </c>
      <c r="M43" s="858">
        <v>49</v>
      </c>
      <c r="N43" s="826">
        <v>49</v>
      </c>
      <c r="O43" s="761">
        <v>0</v>
      </c>
      <c r="P43" s="682">
        <v>0</v>
      </c>
      <c r="Q43" s="640">
        <f t="shared" si="7"/>
        <v>0</v>
      </c>
      <c r="R43" s="510">
        <f t="shared" si="8"/>
        <v>-26.53061224489796</v>
      </c>
      <c r="S43" s="598">
        <f t="shared" si="9"/>
        <v>0</v>
      </c>
      <c r="T43" s="659">
        <f t="shared" si="10"/>
        <v>0</v>
      </c>
      <c r="U43" s="836" t="s">
        <v>91</v>
      </c>
      <c r="V43" s="626">
        <f t="shared" si="11"/>
        <v>0</v>
      </c>
      <c r="W43" s="626"/>
      <c r="X43" s="854"/>
      <c r="Y43" s="855"/>
      <c r="Z43" s="628"/>
    </row>
    <row r="44" spans="1:26" ht="8.25" customHeight="1">
      <c r="A44" s="856" t="s">
        <v>92</v>
      </c>
      <c r="B44" s="599">
        <v>3.6036036036036037</v>
      </c>
      <c r="C44" s="598">
        <v>0.025423728813559324</v>
      </c>
      <c r="D44" s="598">
        <v>0.0064516129032258064</v>
      </c>
      <c r="E44" s="598">
        <v>0.6410256410256411</v>
      </c>
      <c r="F44" s="598">
        <v>0.6329113924050633</v>
      </c>
      <c r="G44" s="598">
        <v>9.316770186335404</v>
      </c>
      <c r="H44" s="598">
        <v>0</v>
      </c>
      <c r="I44" s="598">
        <v>0.6172839506172839</v>
      </c>
      <c r="J44" s="857">
        <v>0.37593984962406013</v>
      </c>
      <c r="K44" s="600">
        <v>0.38314176245210724</v>
      </c>
      <c r="L44" s="850">
        <f t="shared" si="6"/>
        <v>10</v>
      </c>
      <c r="M44" s="858">
        <v>266</v>
      </c>
      <c r="N44" s="826">
        <v>261</v>
      </c>
      <c r="O44" s="761">
        <v>1</v>
      </c>
      <c r="P44" s="682">
        <v>1</v>
      </c>
      <c r="Q44" s="640">
        <f t="shared" si="7"/>
        <v>0.007201912828047108</v>
      </c>
      <c r="R44" s="510">
        <f t="shared" si="8"/>
        <v>-3.2204618411514963</v>
      </c>
      <c r="S44" s="598">
        <f t="shared" si="9"/>
        <v>0.06292131190044074</v>
      </c>
      <c r="T44" s="659">
        <f t="shared" si="10"/>
        <v>0.07441287506206146</v>
      </c>
      <c r="U44" s="836" t="s">
        <v>92</v>
      </c>
      <c r="V44" s="626">
        <f t="shared" si="11"/>
        <v>2</v>
      </c>
      <c r="W44" s="626"/>
      <c r="X44" s="859"/>
      <c r="Y44" s="318"/>
      <c r="Z44" s="628"/>
    </row>
    <row r="45" spans="1:25" ht="8.25" customHeight="1">
      <c r="A45" s="856" t="s">
        <v>93</v>
      </c>
      <c r="B45" s="599">
        <v>0</v>
      </c>
      <c r="C45" s="598">
        <v>0</v>
      </c>
      <c r="D45" s="598">
        <v>0.14285714285714285</v>
      </c>
      <c r="E45" s="598">
        <v>8.16326530612245</v>
      </c>
      <c r="F45" s="598">
        <v>0</v>
      </c>
      <c r="G45" s="598">
        <v>0</v>
      </c>
      <c r="H45" s="598">
        <v>4</v>
      </c>
      <c r="I45" s="598">
        <v>5.714285714285714</v>
      </c>
      <c r="J45" s="857">
        <v>1.4492753623188406</v>
      </c>
      <c r="K45" s="600">
        <v>1.4492753623188406</v>
      </c>
      <c r="L45" s="850">
        <f t="shared" si="6"/>
        <v>15</v>
      </c>
      <c r="M45" s="858">
        <v>69</v>
      </c>
      <c r="N45" s="826">
        <v>69</v>
      </c>
      <c r="O45" s="761">
        <v>1</v>
      </c>
      <c r="P45" s="682">
        <v>1</v>
      </c>
      <c r="Q45" s="640">
        <f t="shared" si="7"/>
        <v>0</v>
      </c>
      <c r="R45" s="510">
        <f t="shared" si="8"/>
        <v>1.4492753623188406</v>
      </c>
      <c r="S45" s="598">
        <f t="shared" si="9"/>
        <v>0.2425662168915542</v>
      </c>
      <c r="T45" s="659">
        <f t="shared" si="10"/>
        <v>0.2814747882782325</v>
      </c>
      <c r="U45" s="836" t="s">
        <v>93</v>
      </c>
      <c r="V45" s="626">
        <f t="shared" si="11"/>
        <v>1</v>
      </c>
      <c r="W45" s="626"/>
      <c r="X45" s="831"/>
      <c r="Y45" s="626"/>
    </row>
    <row r="46" spans="1:25" ht="8.25" customHeight="1">
      <c r="A46" s="856" t="s">
        <v>94</v>
      </c>
      <c r="B46" s="599">
        <v>0.8064516129032258</v>
      </c>
      <c r="C46" s="598">
        <v>0.07801418439716312</v>
      </c>
      <c r="D46" s="598">
        <v>0.07476635514018691</v>
      </c>
      <c r="E46" s="598">
        <v>1.8072289156626506</v>
      </c>
      <c r="F46" s="598">
        <v>2.0648967551622417</v>
      </c>
      <c r="G46" s="598">
        <v>2.0588235294117645</v>
      </c>
      <c r="H46" s="598">
        <v>1.530612244897959</v>
      </c>
      <c r="I46" s="598">
        <v>0.7317073170731708</v>
      </c>
      <c r="J46" s="857">
        <v>1.6908212560386473</v>
      </c>
      <c r="K46" s="600">
        <v>1.9277108433734942</v>
      </c>
      <c r="L46" s="850">
        <f t="shared" si="6"/>
        <v>18</v>
      </c>
      <c r="M46" s="858">
        <v>414</v>
      </c>
      <c r="N46" s="826">
        <v>415</v>
      </c>
      <c r="O46" s="761">
        <v>7</v>
      </c>
      <c r="P46" s="682">
        <v>8</v>
      </c>
      <c r="Q46" s="640">
        <f t="shared" si="7"/>
        <v>0.23688958733484689</v>
      </c>
      <c r="R46" s="510">
        <f t="shared" si="8"/>
        <v>1.1212592304702684</v>
      </c>
      <c r="S46" s="598">
        <f t="shared" si="9"/>
        <v>0.28299391970681326</v>
      </c>
      <c r="T46" s="659">
        <f t="shared" si="10"/>
        <v>0.374395381035143</v>
      </c>
      <c r="U46" s="836" t="s">
        <v>94</v>
      </c>
      <c r="V46" s="626">
        <f t="shared" si="11"/>
        <v>0</v>
      </c>
      <c r="W46" s="626"/>
      <c r="X46" s="831"/>
      <c r="Y46" s="626"/>
    </row>
    <row r="47" spans="1:24" ht="8.25" customHeight="1">
      <c r="A47" s="856" t="s">
        <v>95</v>
      </c>
      <c r="B47" s="599">
        <v>6.02125147579693</v>
      </c>
      <c r="C47" s="598">
        <v>0.025343189017951427</v>
      </c>
      <c r="D47" s="598">
        <v>0.0038910505836575876</v>
      </c>
      <c r="E47" s="598">
        <v>1.5670910871694417</v>
      </c>
      <c r="F47" s="598">
        <v>3.4280117531831538</v>
      </c>
      <c r="G47" s="598">
        <v>2.9893924783027965</v>
      </c>
      <c r="H47" s="598">
        <v>2.015355086372361</v>
      </c>
      <c r="I47" s="598">
        <v>2.2157996146435455</v>
      </c>
      <c r="J47" s="857">
        <v>2.5961538461538463</v>
      </c>
      <c r="K47" s="600">
        <v>2.2813688212927756</v>
      </c>
      <c r="L47" s="850">
        <f t="shared" si="6"/>
        <v>19</v>
      </c>
      <c r="M47" s="858">
        <v>1040</v>
      </c>
      <c r="N47" s="826">
        <v>1052</v>
      </c>
      <c r="O47" s="761">
        <v>27</v>
      </c>
      <c r="P47" s="682">
        <v>24</v>
      </c>
      <c r="Q47" s="640">
        <f t="shared" si="7"/>
        <v>-0.31478502486107063</v>
      </c>
      <c r="R47" s="510">
        <f t="shared" si="8"/>
        <v>-3.7398826545041546</v>
      </c>
      <c r="S47" s="598">
        <f t="shared" si="9"/>
        <v>0.4345200596816976</v>
      </c>
      <c r="T47" s="659">
        <f t="shared" si="10"/>
        <v>0.443081986110982</v>
      </c>
      <c r="U47" s="836" t="s">
        <v>95</v>
      </c>
      <c r="V47" s="626">
        <f t="shared" si="11"/>
        <v>5</v>
      </c>
      <c r="W47" s="626"/>
      <c r="X47" s="831"/>
    </row>
    <row r="48" spans="1:24" ht="8.25" customHeight="1">
      <c r="A48" s="856" t="s">
        <v>96</v>
      </c>
      <c r="B48" s="599">
        <v>1.574803149606299</v>
      </c>
      <c r="C48" s="598">
        <v>0</v>
      </c>
      <c r="D48" s="598">
        <v>0</v>
      </c>
      <c r="E48" s="598">
        <v>4.790419161676646</v>
      </c>
      <c r="F48" s="598">
        <v>7.051282051282051</v>
      </c>
      <c r="G48" s="598">
        <v>1.7751479289940828</v>
      </c>
      <c r="H48" s="598">
        <v>0.5882352941176471</v>
      </c>
      <c r="I48" s="598">
        <v>0.45045045045045046</v>
      </c>
      <c r="J48" s="857">
        <v>0</v>
      </c>
      <c r="K48" s="600">
        <v>2.3041474654377883</v>
      </c>
      <c r="L48" s="850">
        <f t="shared" si="6"/>
        <v>20</v>
      </c>
      <c r="M48" s="858">
        <v>219</v>
      </c>
      <c r="N48" s="826">
        <v>217</v>
      </c>
      <c r="O48" s="1283">
        <v>0</v>
      </c>
      <c r="P48" s="1284">
        <v>5</v>
      </c>
      <c r="Q48" s="640">
        <f t="shared" si="7"/>
        <v>2.3041474654377883</v>
      </c>
      <c r="R48" s="510">
        <f t="shared" si="8"/>
        <v>0.7293443158314892</v>
      </c>
      <c r="S48" s="598">
        <f t="shared" si="9"/>
        <v>0</v>
      </c>
      <c r="T48" s="659">
        <f t="shared" si="10"/>
        <v>0.44750599979718997</v>
      </c>
      <c r="U48" s="836" t="s">
        <v>96</v>
      </c>
      <c r="V48" s="626">
        <f t="shared" si="11"/>
        <v>-19</v>
      </c>
      <c r="W48" s="626"/>
      <c r="X48" s="831"/>
    </row>
    <row r="49" spans="1:24" ht="8.25" customHeight="1">
      <c r="A49" s="856" t="s">
        <v>97</v>
      </c>
      <c r="B49" s="599">
        <v>6.637168141592921</v>
      </c>
      <c r="C49" s="598">
        <v>0.1505016722408027</v>
      </c>
      <c r="D49" s="598">
        <v>0.04556962025316456</v>
      </c>
      <c r="E49" s="598">
        <v>2.5839793281653747</v>
      </c>
      <c r="F49" s="598">
        <v>2.849740932642487</v>
      </c>
      <c r="G49" s="598">
        <v>3.5989717223650386</v>
      </c>
      <c r="H49" s="598">
        <v>3.7861915367483294</v>
      </c>
      <c r="I49" s="598">
        <v>2.6607538802660753</v>
      </c>
      <c r="J49" s="857">
        <v>4.026845637583892</v>
      </c>
      <c r="K49" s="600">
        <v>4.026845637583892</v>
      </c>
      <c r="L49" s="850">
        <f t="shared" si="6"/>
        <v>28</v>
      </c>
      <c r="M49" s="858">
        <v>447</v>
      </c>
      <c r="N49" s="826">
        <v>447</v>
      </c>
      <c r="O49" s="761">
        <v>18</v>
      </c>
      <c r="P49" s="682">
        <v>18</v>
      </c>
      <c r="Q49" s="640">
        <f t="shared" si="7"/>
        <v>0</v>
      </c>
      <c r="R49" s="510">
        <f t="shared" si="8"/>
        <v>-2.610322504009029</v>
      </c>
      <c r="S49" s="598">
        <f t="shared" si="9"/>
        <v>0.6739759314973385</v>
      </c>
      <c r="T49" s="659">
        <f t="shared" si="10"/>
        <v>0.7820843110549547</v>
      </c>
      <c r="U49" s="836" t="s">
        <v>97</v>
      </c>
      <c r="V49" s="626">
        <f t="shared" si="11"/>
        <v>0</v>
      </c>
      <c r="W49" s="626"/>
      <c r="X49" s="831"/>
    </row>
    <row r="50" spans="1:24" ht="8.25" customHeight="1">
      <c r="A50" s="856" t="s">
        <v>98</v>
      </c>
      <c r="B50" s="599">
        <v>0</v>
      </c>
      <c r="C50" s="598">
        <v>0.11764705882352941</v>
      </c>
      <c r="D50" s="598">
        <v>0</v>
      </c>
      <c r="E50" s="598">
        <v>0</v>
      </c>
      <c r="F50" s="598">
        <v>2.4390243902439024</v>
      </c>
      <c r="G50" s="598">
        <v>2.5</v>
      </c>
      <c r="H50" s="598">
        <v>0</v>
      </c>
      <c r="I50" s="598">
        <v>0</v>
      </c>
      <c r="J50" s="857">
        <v>0</v>
      </c>
      <c r="K50" s="600">
        <v>0</v>
      </c>
      <c r="L50" s="850">
        <f t="shared" si="6"/>
        <v>1</v>
      </c>
      <c r="M50" s="858">
        <v>41</v>
      </c>
      <c r="N50" s="826">
        <v>40</v>
      </c>
      <c r="O50" s="761">
        <v>0</v>
      </c>
      <c r="P50" s="682">
        <v>0</v>
      </c>
      <c r="Q50" s="640">
        <f t="shared" si="7"/>
        <v>0</v>
      </c>
      <c r="R50" s="510">
        <f t="shared" si="8"/>
        <v>0</v>
      </c>
      <c r="S50" s="598">
        <f t="shared" si="9"/>
        <v>0</v>
      </c>
      <c r="T50" s="659">
        <f t="shared" si="10"/>
        <v>0</v>
      </c>
      <c r="U50" s="836" t="s">
        <v>98</v>
      </c>
      <c r="V50" s="626">
        <f t="shared" si="11"/>
        <v>0</v>
      </c>
      <c r="W50" s="626"/>
      <c r="X50" s="831"/>
    </row>
    <row r="51" spans="1:24" ht="8.25" customHeight="1">
      <c r="A51" s="856" t="s">
        <v>99</v>
      </c>
      <c r="B51" s="599">
        <v>1.6877637130801686</v>
      </c>
      <c r="C51" s="598">
        <v>0</v>
      </c>
      <c r="D51" s="598">
        <v>0.1946564885496183</v>
      </c>
      <c r="E51" s="598">
        <v>3.4482758620689653</v>
      </c>
      <c r="F51" s="598">
        <v>5.7034220532319395</v>
      </c>
      <c r="G51" s="598">
        <v>5.363984674329502</v>
      </c>
      <c r="H51" s="598">
        <v>8.365019011406844</v>
      </c>
      <c r="I51" s="598">
        <v>12.162162162162163</v>
      </c>
      <c r="J51" s="857">
        <v>6.397306397306397</v>
      </c>
      <c r="K51" s="600">
        <v>12.121212121212121</v>
      </c>
      <c r="L51" s="850">
        <f t="shared" si="6"/>
        <v>45</v>
      </c>
      <c r="M51" s="858">
        <v>297</v>
      </c>
      <c r="N51" s="826">
        <v>297</v>
      </c>
      <c r="O51" s="1283">
        <v>19</v>
      </c>
      <c r="P51" s="1284">
        <v>36</v>
      </c>
      <c r="Q51" s="640">
        <f t="shared" si="7"/>
        <v>5.723905723905724</v>
      </c>
      <c r="R51" s="510">
        <f t="shared" si="8"/>
        <v>10.433448408131952</v>
      </c>
      <c r="S51" s="598">
        <f t="shared" si="9"/>
        <v>1.070721583652618</v>
      </c>
      <c r="T51" s="659">
        <f t="shared" si="10"/>
        <v>2.3541527746906716</v>
      </c>
      <c r="U51" s="836" t="s">
        <v>99</v>
      </c>
      <c r="V51" s="626">
        <f t="shared" si="11"/>
        <v>-11</v>
      </c>
      <c r="W51" s="626"/>
      <c r="X51" s="831"/>
    </row>
    <row r="52" spans="1:24" ht="8.25" customHeight="1">
      <c r="A52" s="856" t="s">
        <v>100</v>
      </c>
      <c r="B52" s="599">
        <v>33.035714285714285</v>
      </c>
      <c r="C52" s="598">
        <v>0</v>
      </c>
      <c r="D52" s="598">
        <v>0.11176470588235295</v>
      </c>
      <c r="E52" s="598">
        <v>0</v>
      </c>
      <c r="F52" s="598">
        <v>0</v>
      </c>
      <c r="G52" s="598">
        <v>1.8518518518518519</v>
      </c>
      <c r="H52" s="598">
        <v>2.2222222222222223</v>
      </c>
      <c r="I52" s="598">
        <v>4.4609665427509295</v>
      </c>
      <c r="J52" s="857">
        <v>3.861003861003861</v>
      </c>
      <c r="K52" s="600">
        <v>4.21455938697318</v>
      </c>
      <c r="L52" s="850">
        <f t="shared" si="6"/>
        <v>29</v>
      </c>
      <c r="M52" s="858">
        <v>259</v>
      </c>
      <c r="N52" s="826">
        <v>261</v>
      </c>
      <c r="O52" s="761">
        <v>10</v>
      </c>
      <c r="P52" s="682">
        <v>11</v>
      </c>
      <c r="Q52" s="640">
        <f t="shared" si="7"/>
        <v>0.3535555259693193</v>
      </c>
      <c r="R52" s="510">
        <f t="shared" si="8"/>
        <v>-28.821154898741106</v>
      </c>
      <c r="S52" s="598">
        <f t="shared" si="9"/>
        <v>0.6462188789774996</v>
      </c>
      <c r="T52" s="659">
        <f t="shared" si="10"/>
        <v>0.8185416256826762</v>
      </c>
      <c r="U52" s="836" t="s">
        <v>100</v>
      </c>
      <c r="V52" s="626">
        <f t="shared" si="11"/>
        <v>-3</v>
      </c>
      <c r="W52" s="626"/>
      <c r="X52" s="831"/>
    </row>
    <row r="53" spans="1:24" ht="8.25" customHeight="1">
      <c r="A53" s="856" t="s">
        <v>101</v>
      </c>
      <c r="B53" s="599">
        <v>24.175824175824175</v>
      </c>
      <c r="C53" s="598">
        <v>0.011111111111111112</v>
      </c>
      <c r="D53" s="598">
        <v>0.0989010989010989</v>
      </c>
      <c r="E53" s="598">
        <v>4.301075268817204</v>
      </c>
      <c r="F53" s="598">
        <v>5.319148936170213</v>
      </c>
      <c r="G53" s="598">
        <v>5.319148936170213</v>
      </c>
      <c r="H53" s="598">
        <v>2.127659574468085</v>
      </c>
      <c r="I53" s="598">
        <v>2.1052631578947367</v>
      </c>
      <c r="J53" s="857">
        <v>4.40251572327044</v>
      </c>
      <c r="K53" s="600">
        <v>3.910614525139665</v>
      </c>
      <c r="L53" s="850">
        <f t="shared" si="6"/>
        <v>27</v>
      </c>
      <c r="M53" s="858">
        <v>159</v>
      </c>
      <c r="N53" s="826">
        <v>179</v>
      </c>
      <c r="O53" s="761">
        <v>7</v>
      </c>
      <c r="P53" s="682">
        <v>7</v>
      </c>
      <c r="Q53" s="640">
        <f t="shared" si="7"/>
        <v>-0.49190119813077526</v>
      </c>
      <c r="R53" s="510">
        <f t="shared" si="8"/>
        <v>-20.26520965068451</v>
      </c>
      <c r="S53" s="598">
        <f t="shared" si="9"/>
        <v>0.7368520928215136</v>
      </c>
      <c r="T53" s="659">
        <f t="shared" si="10"/>
        <v>0.7595101828960129</v>
      </c>
      <c r="U53" s="836" t="s">
        <v>101</v>
      </c>
      <c r="V53" s="626">
        <f t="shared" si="11"/>
        <v>2</v>
      </c>
      <c r="W53" s="626"/>
      <c r="X53" s="831"/>
    </row>
    <row r="54" spans="1:24" ht="8.25" customHeight="1" thickBot="1">
      <c r="A54" s="860" t="s">
        <v>102</v>
      </c>
      <c r="B54" s="608">
        <v>16.3265306122449</v>
      </c>
      <c r="C54" s="607">
        <v>0</v>
      </c>
      <c r="D54" s="607">
        <v>0.011494252873563218</v>
      </c>
      <c r="E54" s="607">
        <v>1.1494252873563218</v>
      </c>
      <c r="F54" s="607">
        <v>4.545454545454546</v>
      </c>
      <c r="G54" s="607">
        <v>3.4482758620689653</v>
      </c>
      <c r="H54" s="607">
        <v>3.488372093023256</v>
      </c>
      <c r="I54" s="607">
        <v>18.181818181818183</v>
      </c>
      <c r="J54" s="861">
        <v>12.222222222222221</v>
      </c>
      <c r="K54" s="610">
        <v>5.154639175257731</v>
      </c>
      <c r="L54" s="850">
        <f t="shared" si="6"/>
        <v>33</v>
      </c>
      <c r="M54" s="862">
        <v>90</v>
      </c>
      <c r="N54" s="827">
        <v>97</v>
      </c>
      <c r="O54" s="863">
        <v>11</v>
      </c>
      <c r="P54" s="692">
        <v>5</v>
      </c>
      <c r="Q54" s="890">
        <f t="shared" si="7"/>
        <v>-7.06758304696449</v>
      </c>
      <c r="R54" s="609">
        <f t="shared" si="8"/>
        <v>-11.171891436987167</v>
      </c>
      <c r="S54" s="607">
        <f t="shared" si="9"/>
        <v>2.045641762452107</v>
      </c>
      <c r="T54" s="864">
        <f t="shared" si="10"/>
        <v>1.0011216696493836</v>
      </c>
      <c r="U54" s="865" t="s">
        <v>102</v>
      </c>
      <c r="V54" s="626">
        <f t="shared" si="11"/>
        <v>8</v>
      </c>
      <c r="W54" s="626"/>
      <c r="X54" s="831"/>
    </row>
    <row r="55" spans="1:25" s="477" customFormat="1" ht="8.25" customHeight="1">
      <c r="A55" s="866" t="s">
        <v>52</v>
      </c>
      <c r="B55" s="770" t="s">
        <v>140</v>
      </c>
      <c r="C55" s="867" t="s">
        <v>140</v>
      </c>
      <c r="D55" s="829" t="s">
        <v>140</v>
      </c>
      <c r="E55" s="829" t="s">
        <v>140</v>
      </c>
      <c r="F55" s="829" t="s">
        <v>140</v>
      </c>
      <c r="G55" s="829" t="s">
        <v>140</v>
      </c>
      <c r="H55" s="829"/>
      <c r="I55" s="867"/>
      <c r="J55" s="868"/>
      <c r="K55" s="869"/>
      <c r="L55" s="328"/>
      <c r="M55" s="870">
        <v>15532</v>
      </c>
      <c r="N55" s="828">
        <f>SUM(N5:N54)</f>
        <v>15887</v>
      </c>
      <c r="O55" s="735">
        <v>928</v>
      </c>
      <c r="P55" s="612">
        <f>SUM(P5:P54)</f>
        <v>818</v>
      </c>
      <c r="Q55" s="705"/>
      <c r="R55" s="473"/>
      <c r="S55" s="829"/>
      <c r="T55" s="328"/>
      <c r="U55" s="820"/>
      <c r="W55" s="626"/>
      <c r="X55" s="831"/>
      <c r="Y55" s="626"/>
    </row>
    <row r="56" spans="1:25" s="477" customFormat="1" ht="8.25" customHeight="1" thickBot="1">
      <c r="A56" s="871" t="s">
        <v>150</v>
      </c>
      <c r="B56" s="775">
        <v>8.573045364519476</v>
      </c>
      <c r="C56" s="872">
        <v>0.05948762483716891</v>
      </c>
      <c r="D56" s="889">
        <v>0.08778010640012897</v>
      </c>
      <c r="E56" s="615">
        <v>6.468078622581137</v>
      </c>
      <c r="F56" s="615">
        <v>7.43676859192148</v>
      </c>
      <c r="G56" s="615">
        <v>7.66</v>
      </c>
      <c r="H56" s="615">
        <v>7.6160588</v>
      </c>
      <c r="I56" s="615">
        <v>7.126636387924125</v>
      </c>
      <c r="J56" s="872">
        <v>5.974761782127222</v>
      </c>
      <c r="K56" s="547">
        <v>5.148863850947316</v>
      </c>
      <c r="L56" s="526"/>
      <c r="M56" s="302">
        <f>M55/50</f>
        <v>310.64</v>
      </c>
      <c r="N56" s="543">
        <f>N55/50</f>
        <v>317.74</v>
      </c>
      <c r="O56" s="873">
        <f>O55/50</f>
        <v>18.56</v>
      </c>
      <c r="P56" s="874">
        <f>P55/50</f>
        <v>16.36</v>
      </c>
      <c r="Q56" s="891">
        <f>K56-J56</f>
        <v>-0.825897931179906</v>
      </c>
      <c r="R56" s="487">
        <f>K56-$B56</f>
        <v>-3.4241815135721607</v>
      </c>
      <c r="S56" s="615">
        <f>J56/J$56</f>
        <v>1</v>
      </c>
      <c r="T56" s="875">
        <f>K56/K$56</f>
        <v>1</v>
      </c>
      <c r="U56" s="876"/>
      <c r="V56" s="859"/>
      <c r="W56" s="626"/>
      <c r="X56" s="831"/>
      <c r="Y56" s="626"/>
    </row>
    <row r="57" spans="1:26" ht="8.25" customHeight="1">
      <c r="A57" s="1282" t="s">
        <v>328</v>
      </c>
      <c r="D57" s="854"/>
      <c r="E57" s="878"/>
      <c r="I57" s="879"/>
      <c r="J57" s="879"/>
      <c r="L57" s="879"/>
      <c r="M57" s="854"/>
      <c r="N57" s="880"/>
      <c r="O57" s="854"/>
      <c r="P57" s="859"/>
      <c r="Q57" s="859"/>
      <c r="R57" s="859"/>
      <c r="S57" s="880"/>
      <c r="T57" s="880"/>
      <c r="U57" s="859"/>
      <c r="V57" s="307"/>
      <c r="W57" s="626"/>
      <c r="X57" s="831"/>
      <c r="Z57" s="877"/>
    </row>
    <row r="58" spans="1:24" ht="8.25" customHeight="1">
      <c r="A58" s="477"/>
      <c r="E58" s="881"/>
      <c r="O58" s="628"/>
      <c r="P58" s="307"/>
      <c r="Q58" s="307"/>
      <c r="R58" s="307"/>
      <c r="S58" s="637"/>
      <c r="T58" s="637"/>
      <c r="U58" s="307"/>
      <c r="V58" s="307"/>
      <c r="W58" s="626"/>
      <c r="X58" s="831"/>
    </row>
    <row r="59" spans="1:24" ht="8.25" customHeight="1">
      <c r="A59" s="313"/>
      <c r="B59" s="645"/>
      <c r="E59" s="881"/>
      <c r="O59" s="628"/>
      <c r="P59" s="307"/>
      <c r="Q59" s="307"/>
      <c r="R59" s="307"/>
      <c r="S59" s="637"/>
      <c r="T59" s="637"/>
      <c r="U59" s="307"/>
      <c r="V59" s="307"/>
      <c r="W59" s="626"/>
      <c r="X59" s="831"/>
    </row>
    <row r="60" spans="1:22" ht="8.25" customHeight="1">
      <c r="A60" s="883"/>
      <c r="B60" s="645"/>
      <c r="C60" s="854"/>
      <c r="D60" s="831"/>
      <c r="E60" s="878"/>
      <c r="I60" s="879"/>
      <c r="J60" s="879"/>
      <c r="L60" s="879"/>
      <c r="O60" s="628"/>
      <c r="P60" s="307"/>
      <c r="Q60" s="307"/>
      <c r="R60" s="307"/>
      <c r="S60" s="637"/>
      <c r="T60" s="637"/>
      <c r="U60" s="307"/>
      <c r="V60" s="307"/>
    </row>
    <row r="61" spans="1:22" ht="8.25" customHeight="1">
      <c r="A61" s="313"/>
      <c r="B61" s="645"/>
      <c r="C61" s="854"/>
      <c r="D61" s="831"/>
      <c r="E61" s="878"/>
      <c r="I61" s="879"/>
      <c r="J61" s="879"/>
      <c r="L61" s="879"/>
      <c r="O61" s="628"/>
      <c r="P61" s="307"/>
      <c r="Q61" s="307"/>
      <c r="R61" s="307"/>
      <c r="S61" s="637"/>
      <c r="T61" s="637"/>
      <c r="U61" s="307"/>
      <c r="V61" s="307"/>
    </row>
    <row r="62" spans="1:22" ht="8.25" customHeight="1">
      <c r="A62" s="313"/>
      <c r="B62" s="645"/>
      <c r="C62" s="854"/>
      <c r="E62" s="881"/>
      <c r="M62" s="884"/>
      <c r="N62" s="885"/>
      <c r="O62" s="884"/>
      <c r="P62" s="886"/>
      <c r="Q62" s="886"/>
      <c r="R62" s="886"/>
      <c r="S62" s="637"/>
      <c r="T62" s="637"/>
      <c r="U62" s="307"/>
      <c r="V62" s="307"/>
    </row>
    <row r="63" spans="1:22" ht="8.25" customHeight="1">
      <c r="A63" s="313"/>
      <c r="B63" s="645"/>
      <c r="C63" s="854"/>
      <c r="E63" s="881"/>
      <c r="M63" s="884"/>
      <c r="N63" s="885"/>
      <c r="O63" s="884"/>
      <c r="P63" s="886"/>
      <c r="Q63" s="886"/>
      <c r="R63" s="886"/>
      <c r="S63" s="637"/>
      <c r="T63" s="637"/>
      <c r="U63" s="307"/>
      <c r="V63" s="307"/>
    </row>
    <row r="64" spans="1:22" ht="8.25" customHeight="1">
      <c r="A64" s="313"/>
      <c r="B64" s="645"/>
      <c r="C64" s="854"/>
      <c r="E64" s="881"/>
      <c r="M64" s="884"/>
      <c r="N64" s="885"/>
      <c r="O64" s="884"/>
      <c r="P64" s="886"/>
      <c r="Q64" s="886"/>
      <c r="R64" s="886"/>
      <c r="S64" s="637"/>
      <c r="T64" s="637"/>
      <c r="U64" s="307"/>
      <c r="V64" s="307"/>
    </row>
    <row r="65" spans="1:22" ht="8.25" customHeight="1">
      <c r="A65" s="313"/>
      <c r="B65" s="645"/>
      <c r="C65" s="854"/>
      <c r="E65" s="881"/>
      <c r="M65" s="884"/>
      <c r="N65" s="885"/>
      <c r="O65" s="884"/>
      <c r="P65" s="886"/>
      <c r="Q65" s="886"/>
      <c r="R65" s="886"/>
      <c r="S65" s="637"/>
      <c r="T65" s="637"/>
      <c r="U65" s="307"/>
      <c r="V65" s="307"/>
    </row>
    <row r="66" spans="1:22" ht="8.25" customHeight="1">
      <c r="A66" s="313"/>
      <c r="B66" s="645"/>
      <c r="C66" s="854"/>
      <c r="E66" s="881"/>
      <c r="M66" s="884"/>
      <c r="N66" s="885"/>
      <c r="O66" s="884"/>
      <c r="P66" s="886"/>
      <c r="Q66" s="886"/>
      <c r="R66" s="886"/>
      <c r="S66" s="637"/>
      <c r="T66" s="637"/>
      <c r="U66" s="307"/>
      <c r="V66" s="307"/>
    </row>
    <row r="67" spans="1:22" ht="8.25" customHeight="1">
      <c r="A67" s="313"/>
      <c r="B67" s="645"/>
      <c r="C67" s="854"/>
      <c r="E67" s="881"/>
      <c r="M67" s="884"/>
      <c r="N67" s="885"/>
      <c r="O67" s="884"/>
      <c r="P67" s="886"/>
      <c r="Q67" s="886"/>
      <c r="R67" s="886"/>
      <c r="S67" s="637"/>
      <c r="T67" s="637"/>
      <c r="U67" s="307"/>
      <c r="V67" s="307"/>
    </row>
    <row r="68" spans="1:22" ht="8.25" customHeight="1">
      <c r="A68" s="313"/>
      <c r="B68" s="645"/>
      <c r="C68" s="854"/>
      <c r="E68" s="881"/>
      <c r="M68" s="884"/>
      <c r="N68" s="885"/>
      <c r="O68" s="884"/>
      <c r="P68" s="886"/>
      <c r="Q68" s="886"/>
      <c r="R68" s="886"/>
      <c r="S68" s="637"/>
      <c r="T68" s="637"/>
      <c r="U68" s="307"/>
      <c r="V68" s="307"/>
    </row>
    <row r="69" spans="1:22" ht="8.25" customHeight="1">
      <c r="A69" s="313"/>
      <c r="B69" s="645"/>
      <c r="C69" s="854"/>
      <c r="E69" s="881"/>
      <c r="M69" s="884"/>
      <c r="N69" s="885"/>
      <c r="O69" s="884"/>
      <c r="P69" s="886"/>
      <c r="Q69" s="886"/>
      <c r="R69" s="886"/>
      <c r="S69" s="637"/>
      <c r="T69" s="637"/>
      <c r="U69" s="307"/>
      <c r="V69" s="307"/>
    </row>
    <row r="70" spans="1:21" ht="8.25" customHeight="1">
      <c r="A70" s="477"/>
      <c r="C70" s="831"/>
      <c r="E70" s="881"/>
      <c r="M70" s="884"/>
      <c r="N70" s="885"/>
      <c r="O70" s="884"/>
      <c r="P70" s="886"/>
      <c r="Q70" s="886"/>
      <c r="R70" s="886"/>
      <c r="S70" s="637"/>
      <c r="T70" s="637"/>
      <c r="U70" s="307"/>
    </row>
  </sheetData>
  <mergeCells count="3">
    <mergeCell ref="A1:U1"/>
    <mergeCell ref="M3:N3"/>
    <mergeCell ref="S3:T3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6"/>
  <sheetViews>
    <sheetView workbookViewId="0" topLeftCell="A1">
      <pane ySplit="1335" topLeftCell="BM13" activePane="bottomLeft" state="split"/>
      <selection pane="topLeft" activeCell="Q1" sqref="Q1:Q16384"/>
      <selection pane="bottomLeft" activeCell="F5" sqref="F5:F54"/>
    </sheetView>
  </sheetViews>
  <sheetFormatPr defaultColWidth="9.140625" defaultRowHeight="8.25" customHeight="1"/>
  <cols>
    <col min="1" max="1" width="5.8515625" style="795" customWidth="1"/>
    <col min="2" max="2" width="5.8515625" style="802" customWidth="1"/>
    <col min="3" max="6" width="5.8515625" style="803" customWidth="1"/>
    <col min="7" max="8" width="5.8515625" style="799" customWidth="1"/>
    <col min="9" max="9" width="5.8515625" style="804" customWidth="1"/>
    <col min="10" max="10" width="7.7109375" style="801" customWidth="1"/>
    <col min="11" max="11" width="5.8515625" style="802" customWidth="1"/>
    <col min="12" max="12" width="5.8515625" style="810" customWidth="1"/>
    <col min="13" max="13" width="8.8515625" style="796" customWidth="1"/>
    <col min="14" max="15" width="5.8515625" style="795" customWidth="1"/>
    <col min="16" max="16" width="5.8515625" style="793" customWidth="1"/>
    <col min="17" max="17" width="7.7109375" style="793" customWidth="1"/>
    <col min="18" max="18" width="9.00390625" style="796" customWidth="1"/>
    <col min="19" max="19" width="9.00390625" style="795" customWidth="1"/>
    <col min="20" max="16384" width="5.8515625" style="795" customWidth="1"/>
  </cols>
  <sheetData>
    <row r="1" spans="1:18" s="1165" customFormat="1" ht="8.25" customHeight="1" thickBot="1">
      <c r="A1" s="1156" t="s">
        <v>310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R1" s="1166"/>
    </row>
    <row r="2" spans="1:19" s="1181" customFormat="1" ht="8.25" customHeight="1">
      <c r="A2" s="1167"/>
      <c r="B2" s="1168" t="s">
        <v>296</v>
      </c>
      <c r="C2" s="1169"/>
      <c r="D2" s="1169"/>
      <c r="E2" s="1169"/>
      <c r="F2" s="1169"/>
      <c r="G2" s="1170"/>
      <c r="H2" s="1171"/>
      <c r="I2" s="1172"/>
      <c r="J2" s="1173"/>
      <c r="K2" s="1174"/>
      <c r="L2" s="1175"/>
      <c r="M2" s="1176"/>
      <c r="N2" s="1177"/>
      <c r="O2" s="1178"/>
      <c r="P2" s="1179"/>
      <c r="Q2" s="1165"/>
      <c r="R2" s="1180"/>
      <c r="S2" s="1165"/>
    </row>
    <row r="3" spans="1:17" s="1181" customFormat="1" ht="8.25" customHeight="1">
      <c r="A3" s="1182"/>
      <c r="B3" s="1183"/>
      <c r="C3" s="1184"/>
      <c r="D3" s="1184"/>
      <c r="E3" s="1184"/>
      <c r="F3" s="1185"/>
      <c r="G3" s="1186"/>
      <c r="H3" s="1187"/>
      <c r="I3" s="1188" t="s">
        <v>170</v>
      </c>
      <c r="J3" s="1189"/>
      <c r="K3" s="1190" t="s">
        <v>294</v>
      </c>
      <c r="L3" s="1191"/>
      <c r="M3" s="1192" t="s">
        <v>295</v>
      </c>
      <c r="N3" s="1193" t="s">
        <v>149</v>
      </c>
      <c r="O3" s="1194"/>
      <c r="P3" s="1195"/>
      <c r="Q3" s="1165"/>
    </row>
    <row r="4" spans="1:20" s="1181" customFormat="1" ht="8.25" customHeight="1" thickBot="1">
      <c r="A4" s="1196" t="s">
        <v>144</v>
      </c>
      <c r="B4" s="1197">
        <v>2001</v>
      </c>
      <c r="C4" s="1198">
        <v>2002</v>
      </c>
      <c r="D4" s="1198">
        <v>2003</v>
      </c>
      <c r="E4" s="1198">
        <v>2004</v>
      </c>
      <c r="F4" s="1199">
        <v>2005</v>
      </c>
      <c r="G4" s="1200">
        <v>2006</v>
      </c>
      <c r="H4" s="1201" t="s">
        <v>145</v>
      </c>
      <c r="I4" s="1202">
        <v>2005</v>
      </c>
      <c r="J4" s="1203">
        <v>2006</v>
      </c>
      <c r="K4" s="1204">
        <v>2005</v>
      </c>
      <c r="L4" s="1205">
        <v>2006</v>
      </c>
      <c r="M4" s="1206" t="s">
        <v>229</v>
      </c>
      <c r="N4" s="1207">
        <v>2005</v>
      </c>
      <c r="O4" s="1208">
        <v>2006</v>
      </c>
      <c r="P4" s="1209" t="s">
        <v>144</v>
      </c>
      <c r="Q4" s="1180"/>
      <c r="T4" s="1180"/>
    </row>
    <row r="5" spans="1:20" s="1181" customFormat="1" ht="8.25" customHeight="1">
      <c r="A5" s="1210" t="s">
        <v>53</v>
      </c>
      <c r="B5" s="1211">
        <v>3.0097087378640777</v>
      </c>
      <c r="C5" s="1212">
        <v>0</v>
      </c>
      <c r="D5" s="1212">
        <v>0</v>
      </c>
      <c r="E5" s="1212">
        <v>2.075098814229249</v>
      </c>
      <c r="F5" s="1213">
        <v>4.240631163708087</v>
      </c>
      <c r="G5" s="1214">
        <v>8.983218163869694</v>
      </c>
      <c r="H5" s="1215">
        <f aca="true" t="shared" si="0" ref="H5:H11">RANK(G5,G$5:G$54,1)</f>
        <v>46</v>
      </c>
      <c r="I5" s="1216">
        <v>1014</v>
      </c>
      <c r="J5" s="1217">
        <v>1013</v>
      </c>
      <c r="K5" s="1218">
        <v>43</v>
      </c>
      <c r="L5" s="1219">
        <v>91</v>
      </c>
      <c r="M5" s="1211">
        <f aca="true" t="shared" si="1" ref="M5:M11">G5-F5</f>
        <v>4.742587000161607</v>
      </c>
      <c r="N5" s="1220">
        <f aca="true" t="shared" si="2" ref="N5:O11">F5/F$56</f>
        <v>2.4552616748973026</v>
      </c>
      <c r="O5" s="1221">
        <f t="shared" si="2"/>
        <v>4.545538186003186</v>
      </c>
      <c r="P5" s="1222" t="s">
        <v>53</v>
      </c>
      <c r="Q5" s="1223"/>
      <c r="R5" s="1180"/>
      <c r="S5" s="1224"/>
      <c r="T5" s="1180"/>
    </row>
    <row r="6" spans="1:20" s="1181" customFormat="1" ht="8.25" customHeight="1">
      <c r="A6" s="1225" t="s">
        <v>54</v>
      </c>
      <c r="B6" s="1226">
        <v>0</v>
      </c>
      <c r="C6" s="1227">
        <v>0</v>
      </c>
      <c r="D6" s="1227">
        <v>0</v>
      </c>
      <c r="E6" s="1227">
        <v>11.187607573149743</v>
      </c>
      <c r="F6" s="1228">
        <v>12.522686025408348</v>
      </c>
      <c r="G6" s="1186">
        <v>3.125</v>
      </c>
      <c r="H6" s="1215">
        <f t="shared" si="0"/>
        <v>39</v>
      </c>
      <c r="I6" s="1229">
        <v>551</v>
      </c>
      <c r="J6" s="1230">
        <v>544</v>
      </c>
      <c r="K6" s="1231">
        <v>69</v>
      </c>
      <c r="L6" s="1232">
        <v>17</v>
      </c>
      <c r="M6" s="1226">
        <f t="shared" si="1"/>
        <v>-9.397686025408348</v>
      </c>
      <c r="N6" s="1233">
        <f t="shared" si="2"/>
        <v>7.250446897643382</v>
      </c>
      <c r="O6" s="1234">
        <f t="shared" si="2"/>
        <v>1.5812603648424546</v>
      </c>
      <c r="P6" s="1235" t="s">
        <v>54</v>
      </c>
      <c r="Q6" s="1223"/>
      <c r="R6" s="1180"/>
      <c r="S6" s="1224"/>
      <c r="T6" s="1180"/>
    </row>
    <row r="7" spans="1:20" s="1181" customFormat="1" ht="8.25" customHeight="1">
      <c r="A7" s="1225" t="s">
        <v>55</v>
      </c>
      <c r="B7" s="1226">
        <v>28.9760348583878</v>
      </c>
      <c r="C7" s="1227">
        <v>15.217391304347826</v>
      </c>
      <c r="D7" s="1227">
        <v>8.441558441558442</v>
      </c>
      <c r="E7" s="1227">
        <v>4.978354978354979</v>
      </c>
      <c r="F7" s="1228">
        <v>2.5806451612903225</v>
      </c>
      <c r="G7" s="1186">
        <v>3.036876355748373</v>
      </c>
      <c r="H7" s="1215">
        <f t="shared" si="0"/>
        <v>38</v>
      </c>
      <c r="I7" s="1229">
        <v>465</v>
      </c>
      <c r="J7" s="1230">
        <v>461</v>
      </c>
      <c r="K7" s="1231">
        <v>12</v>
      </c>
      <c r="L7" s="1232">
        <v>14</v>
      </c>
      <c r="M7" s="1226">
        <f t="shared" si="1"/>
        <v>0.4562311944580504</v>
      </c>
      <c r="N7" s="1233">
        <f t="shared" si="2"/>
        <v>1.4941547416929422</v>
      </c>
      <c r="O7" s="1234">
        <f t="shared" si="2"/>
        <v>1.5366695085670705</v>
      </c>
      <c r="P7" s="1235" t="s">
        <v>55</v>
      </c>
      <c r="Q7" s="1223"/>
      <c r="R7" s="1180"/>
      <c r="S7" s="1224"/>
      <c r="T7" s="1180"/>
    </row>
    <row r="8" spans="1:20" s="1181" customFormat="1" ht="8.25" customHeight="1">
      <c r="A8" s="1225" t="s">
        <v>56</v>
      </c>
      <c r="B8" s="1226">
        <v>0</v>
      </c>
      <c r="C8" s="1227">
        <v>0</v>
      </c>
      <c r="D8" s="1227">
        <v>0</v>
      </c>
      <c r="E8" s="1227">
        <v>0</v>
      </c>
      <c r="F8" s="1228">
        <v>0</v>
      </c>
      <c r="G8" s="1186">
        <v>0</v>
      </c>
      <c r="H8" s="1215">
        <f t="shared" si="0"/>
        <v>1</v>
      </c>
      <c r="I8" s="1236">
        <v>979</v>
      </c>
      <c r="J8" s="1230">
        <v>981</v>
      </c>
      <c r="K8" s="1231">
        <v>0</v>
      </c>
      <c r="L8" s="1232">
        <v>0</v>
      </c>
      <c r="M8" s="1226">
        <f t="shared" si="1"/>
        <v>0</v>
      </c>
      <c r="N8" s="1233">
        <f t="shared" si="2"/>
        <v>0</v>
      </c>
      <c r="O8" s="1234">
        <f t="shared" si="2"/>
        <v>0</v>
      </c>
      <c r="P8" s="1235" t="s">
        <v>56</v>
      </c>
      <c r="Q8" s="1223"/>
      <c r="R8" s="1180"/>
      <c r="S8" s="1224"/>
      <c r="T8" s="1180"/>
    </row>
    <row r="9" spans="1:20" s="1181" customFormat="1" ht="8.25" customHeight="1">
      <c r="A9" s="1225" t="s">
        <v>57</v>
      </c>
      <c r="B9" s="1226">
        <v>7.658321060382916</v>
      </c>
      <c r="C9" s="1227">
        <v>7.658321060382916</v>
      </c>
      <c r="D9" s="1227">
        <v>7.811348563006632</v>
      </c>
      <c r="E9" s="1227">
        <v>7.201187824795843</v>
      </c>
      <c r="F9" s="1228">
        <v>3.7009063444108756</v>
      </c>
      <c r="G9" s="1186">
        <v>3.825136612021858</v>
      </c>
      <c r="H9" s="1215">
        <f t="shared" si="0"/>
        <v>41</v>
      </c>
      <c r="I9" s="1229">
        <v>1324</v>
      </c>
      <c r="J9" s="1230">
        <v>1281</v>
      </c>
      <c r="K9" s="1231">
        <v>49</v>
      </c>
      <c r="L9" s="1232">
        <v>49</v>
      </c>
      <c r="M9" s="1226">
        <f t="shared" si="1"/>
        <v>0.12423026761098255</v>
      </c>
      <c r="N9" s="1233">
        <f t="shared" si="2"/>
        <v>2.1427691206869133</v>
      </c>
      <c r="O9" s="1234">
        <f t="shared" si="2"/>
        <v>1.9355318127033323</v>
      </c>
      <c r="P9" s="1235" t="s">
        <v>57</v>
      </c>
      <c r="Q9" s="1223"/>
      <c r="R9" s="1180"/>
      <c r="S9" s="1224"/>
      <c r="T9" s="1180"/>
    </row>
    <row r="10" spans="1:20" s="1181" customFormat="1" ht="8.25" customHeight="1">
      <c r="A10" s="1225" t="s">
        <v>58</v>
      </c>
      <c r="B10" s="1226">
        <v>0.13020833333333334</v>
      </c>
      <c r="C10" s="1226">
        <v>8.441558441558442</v>
      </c>
      <c r="D10" s="1226">
        <v>6.122448979591836</v>
      </c>
      <c r="E10" s="1226">
        <v>2.0408163265306123</v>
      </c>
      <c r="F10" s="1237">
        <v>1.1661807580174928</v>
      </c>
      <c r="G10" s="1186">
        <v>2.4817518248175183</v>
      </c>
      <c r="H10" s="1215">
        <f t="shared" si="0"/>
        <v>36</v>
      </c>
      <c r="I10" s="1236">
        <v>686</v>
      </c>
      <c r="J10" s="1230">
        <v>685</v>
      </c>
      <c r="K10" s="1231">
        <v>8</v>
      </c>
      <c r="L10" s="1232">
        <v>17</v>
      </c>
      <c r="M10" s="1226">
        <f t="shared" si="1"/>
        <v>1.3155710668000256</v>
      </c>
      <c r="N10" s="1233">
        <f t="shared" si="2"/>
        <v>0.6752011223393762</v>
      </c>
      <c r="O10" s="1234">
        <f t="shared" si="2"/>
        <v>1.2557746547070003</v>
      </c>
      <c r="P10" s="1235" t="s">
        <v>58</v>
      </c>
      <c r="Q10" s="1223"/>
      <c r="R10" s="1180"/>
      <c r="S10" s="1224"/>
      <c r="T10" s="1180"/>
    </row>
    <row r="11" spans="1:20" s="1181" customFormat="1" ht="8.25" customHeight="1">
      <c r="A11" s="1225" t="s">
        <v>59</v>
      </c>
      <c r="B11" s="1226">
        <v>0</v>
      </c>
      <c r="C11" s="1227">
        <v>0</v>
      </c>
      <c r="D11" s="1227">
        <v>0</v>
      </c>
      <c r="E11" s="1227">
        <v>0</v>
      </c>
      <c r="F11" s="1228">
        <v>0</v>
      </c>
      <c r="G11" s="1186">
        <v>0</v>
      </c>
      <c r="H11" s="1215">
        <f t="shared" si="0"/>
        <v>1</v>
      </c>
      <c r="I11" s="1229">
        <v>44</v>
      </c>
      <c r="J11" s="1230">
        <v>43</v>
      </c>
      <c r="K11" s="1231">
        <v>0</v>
      </c>
      <c r="L11" s="1232">
        <v>0</v>
      </c>
      <c r="M11" s="1226">
        <f t="shared" si="1"/>
        <v>0</v>
      </c>
      <c r="N11" s="1233">
        <f t="shared" si="2"/>
        <v>0</v>
      </c>
      <c r="O11" s="1234">
        <f t="shared" si="2"/>
        <v>0</v>
      </c>
      <c r="P11" s="1235" t="s">
        <v>59</v>
      </c>
      <c r="Q11" s="1223"/>
      <c r="R11" s="1180"/>
      <c r="S11" s="1224"/>
      <c r="T11" s="1180"/>
    </row>
    <row r="12" spans="1:20" s="1181" customFormat="1" ht="8.25" customHeight="1">
      <c r="A12" s="1225" t="s">
        <v>60</v>
      </c>
      <c r="B12" s="1226" t="s">
        <v>171</v>
      </c>
      <c r="C12" s="1227" t="s">
        <v>171</v>
      </c>
      <c r="D12" s="1227" t="s">
        <v>171</v>
      </c>
      <c r="E12" s="1227" t="s">
        <v>171</v>
      </c>
      <c r="F12" s="1228" t="s">
        <v>171</v>
      </c>
      <c r="G12" s="1186" t="s">
        <v>171</v>
      </c>
      <c r="H12" s="1215" t="s">
        <v>171</v>
      </c>
      <c r="I12" s="1229" t="s">
        <v>171</v>
      </c>
      <c r="J12" s="1230" t="s">
        <v>171</v>
      </c>
      <c r="K12" s="1231" t="s">
        <v>171</v>
      </c>
      <c r="L12" s="1232" t="s">
        <v>171</v>
      </c>
      <c r="M12" s="1226" t="s">
        <v>171</v>
      </c>
      <c r="N12" s="1233" t="s">
        <v>171</v>
      </c>
      <c r="O12" s="1234" t="s">
        <v>171</v>
      </c>
      <c r="P12" s="1235" t="s">
        <v>60</v>
      </c>
      <c r="Q12" s="1223"/>
      <c r="R12" s="1180"/>
      <c r="S12" s="1224"/>
      <c r="T12" s="1180"/>
    </row>
    <row r="13" spans="1:20" s="1181" customFormat="1" ht="8.25" customHeight="1">
      <c r="A13" s="1225" t="s">
        <v>61</v>
      </c>
      <c r="B13" s="1226">
        <v>0</v>
      </c>
      <c r="C13" s="1227">
        <v>0</v>
      </c>
      <c r="D13" s="1227">
        <v>0</v>
      </c>
      <c r="E13" s="1227">
        <v>0</v>
      </c>
      <c r="F13" s="1228">
        <v>0</v>
      </c>
      <c r="G13" s="1186">
        <v>0</v>
      </c>
      <c r="H13" s="1215">
        <f aca="true" t="shared" si="3" ref="H13:H54">RANK(G13,G$5:G$54,1)</f>
        <v>1</v>
      </c>
      <c r="I13" s="1236">
        <v>744</v>
      </c>
      <c r="J13" s="1230">
        <v>749</v>
      </c>
      <c r="K13" s="1231">
        <v>0</v>
      </c>
      <c r="L13" s="1232">
        <v>0</v>
      </c>
      <c r="M13" s="1226">
        <f aca="true" t="shared" si="4" ref="M13:M31">G13-F13</f>
        <v>0</v>
      </c>
      <c r="N13" s="1233">
        <f aca="true" t="shared" si="5" ref="N13:N31">F13/F$56</f>
        <v>0</v>
      </c>
      <c r="O13" s="1234">
        <f aca="true" t="shared" si="6" ref="O13:O31">G13/G$56</f>
        <v>0</v>
      </c>
      <c r="P13" s="1235" t="s">
        <v>61</v>
      </c>
      <c r="Q13" s="1223"/>
      <c r="R13" s="1180"/>
      <c r="S13" s="1224"/>
      <c r="T13" s="1180"/>
    </row>
    <row r="14" spans="1:20" s="1181" customFormat="1" ht="8.25" customHeight="1">
      <c r="A14" s="1225" t="s">
        <v>62</v>
      </c>
      <c r="B14" s="1226">
        <v>0</v>
      </c>
      <c r="C14" s="1227">
        <v>0</v>
      </c>
      <c r="D14" s="1227">
        <v>0</v>
      </c>
      <c r="E14" s="1227">
        <v>0</v>
      </c>
      <c r="F14" s="1228">
        <v>0</v>
      </c>
      <c r="G14" s="1186">
        <v>0</v>
      </c>
      <c r="H14" s="1215">
        <f t="shared" si="3"/>
        <v>1</v>
      </c>
      <c r="I14" s="1229">
        <v>716</v>
      </c>
      <c r="J14" s="1230">
        <v>715</v>
      </c>
      <c r="K14" s="1231">
        <v>0</v>
      </c>
      <c r="L14" s="1232">
        <v>0</v>
      </c>
      <c r="M14" s="1226">
        <f t="shared" si="4"/>
        <v>0</v>
      </c>
      <c r="N14" s="1233">
        <f t="shared" si="5"/>
        <v>0</v>
      </c>
      <c r="O14" s="1234">
        <f t="shared" si="6"/>
        <v>0</v>
      </c>
      <c r="P14" s="1235" t="s">
        <v>62</v>
      </c>
      <c r="Q14" s="1223"/>
      <c r="R14" s="1180"/>
      <c r="S14" s="1224"/>
      <c r="T14" s="1180"/>
    </row>
    <row r="15" spans="1:20" s="1181" customFormat="1" ht="8.25" customHeight="1">
      <c r="A15" s="1225" t="s">
        <v>63</v>
      </c>
      <c r="B15" s="1226">
        <v>0</v>
      </c>
      <c r="C15" s="1227">
        <v>0</v>
      </c>
      <c r="D15" s="1227">
        <v>0</v>
      </c>
      <c r="E15" s="1227">
        <v>0</v>
      </c>
      <c r="F15" s="1228">
        <v>0</v>
      </c>
      <c r="G15" s="1186">
        <v>0</v>
      </c>
      <c r="H15" s="1215">
        <f t="shared" si="3"/>
        <v>1</v>
      </c>
      <c r="I15" s="1229">
        <v>6</v>
      </c>
      <c r="J15" s="1230">
        <v>6</v>
      </c>
      <c r="K15" s="1231">
        <v>0</v>
      </c>
      <c r="L15" s="1232">
        <v>0</v>
      </c>
      <c r="M15" s="1226">
        <f t="shared" si="4"/>
        <v>0</v>
      </c>
      <c r="N15" s="1233">
        <f t="shared" si="5"/>
        <v>0</v>
      </c>
      <c r="O15" s="1234">
        <f t="shared" si="6"/>
        <v>0</v>
      </c>
      <c r="P15" s="1235" t="s">
        <v>63</v>
      </c>
      <c r="Q15" s="1223"/>
      <c r="R15" s="1180"/>
      <c r="S15" s="1224"/>
      <c r="T15" s="1180"/>
    </row>
    <row r="16" spans="1:20" s="1181" customFormat="1" ht="8.25" customHeight="1">
      <c r="A16" s="1225" t="s">
        <v>64</v>
      </c>
      <c r="B16" s="1226">
        <v>0</v>
      </c>
      <c r="C16" s="1227">
        <v>1.5772870662460567</v>
      </c>
      <c r="D16" s="1227">
        <v>1.9138755980861244</v>
      </c>
      <c r="E16" s="1227">
        <v>1.7515923566878981</v>
      </c>
      <c r="F16" s="1228">
        <v>2.0700636942675157</v>
      </c>
      <c r="G16" s="1186">
        <v>1.910828025477707</v>
      </c>
      <c r="H16" s="1215">
        <f t="shared" si="3"/>
        <v>32</v>
      </c>
      <c r="I16" s="1229">
        <v>628</v>
      </c>
      <c r="J16" s="1230">
        <v>628</v>
      </c>
      <c r="K16" s="1231">
        <v>13</v>
      </c>
      <c r="L16" s="1232">
        <v>12</v>
      </c>
      <c r="M16" s="1226">
        <f t="shared" si="4"/>
        <v>-0.15923566878980866</v>
      </c>
      <c r="N16" s="1233">
        <f t="shared" si="5"/>
        <v>1.1985357502035343</v>
      </c>
      <c r="O16" s="1234">
        <f t="shared" si="6"/>
        <v>0.9668853186297811</v>
      </c>
      <c r="P16" s="1235" t="s">
        <v>64</v>
      </c>
      <c r="Q16" s="1223"/>
      <c r="R16" s="1180"/>
      <c r="S16" s="1224"/>
      <c r="T16" s="1180"/>
    </row>
    <row r="17" spans="1:20" s="1181" customFormat="1" ht="8.25" customHeight="1">
      <c r="A17" s="1225" t="s">
        <v>65</v>
      </c>
      <c r="B17" s="1226">
        <v>1.520912547528517</v>
      </c>
      <c r="C17" s="1227">
        <v>1.520912547528517</v>
      </c>
      <c r="D17" s="1227">
        <v>0.38022813688212925</v>
      </c>
      <c r="E17" s="1227">
        <v>0.3838771593090211</v>
      </c>
      <c r="F17" s="1228">
        <v>0.3838771593090211</v>
      </c>
      <c r="G17" s="1186">
        <v>0.3838771593090211</v>
      </c>
      <c r="H17" s="1215">
        <f t="shared" si="3"/>
        <v>24</v>
      </c>
      <c r="I17" s="1229">
        <v>521</v>
      </c>
      <c r="J17" s="1230">
        <v>521</v>
      </c>
      <c r="K17" s="1231">
        <v>2</v>
      </c>
      <c r="L17" s="1232">
        <v>2</v>
      </c>
      <c r="M17" s="1226">
        <f t="shared" si="4"/>
        <v>0</v>
      </c>
      <c r="N17" s="1233">
        <f t="shared" si="5"/>
        <v>0.22225910265106144</v>
      </c>
      <c r="O17" s="1234">
        <f t="shared" si="6"/>
        <v>0.1942431158347737</v>
      </c>
      <c r="P17" s="1235" t="s">
        <v>65</v>
      </c>
      <c r="Q17" s="1223"/>
      <c r="R17" s="1180"/>
      <c r="S17" s="1224"/>
      <c r="T17" s="1180"/>
    </row>
    <row r="18" spans="1:20" s="1181" customFormat="1" ht="8.25" customHeight="1">
      <c r="A18" s="1225" t="s">
        <v>66</v>
      </c>
      <c r="B18" s="1226">
        <v>0.528052805280528</v>
      </c>
      <c r="C18" s="1227">
        <v>0</v>
      </c>
      <c r="D18" s="1227">
        <v>0</v>
      </c>
      <c r="E18" s="1227">
        <v>0.20174848688634836</v>
      </c>
      <c r="F18" s="1228">
        <v>0.2050580997949419</v>
      </c>
      <c r="G18" s="1186">
        <v>0</v>
      </c>
      <c r="H18" s="1215">
        <f t="shared" si="3"/>
        <v>1</v>
      </c>
      <c r="I18" s="1229">
        <v>1463</v>
      </c>
      <c r="J18" s="1230">
        <v>1359</v>
      </c>
      <c r="K18" s="1285">
        <v>3</v>
      </c>
      <c r="L18" s="1286">
        <v>0</v>
      </c>
      <c r="M18" s="1226">
        <f t="shared" si="4"/>
        <v>-0.2050580997949419</v>
      </c>
      <c r="N18" s="1233">
        <f t="shared" si="5"/>
        <v>0.11872555620082333</v>
      </c>
      <c r="O18" s="1234">
        <f t="shared" si="6"/>
        <v>0</v>
      </c>
      <c r="P18" s="1235" t="s">
        <v>66</v>
      </c>
      <c r="Q18" s="1223"/>
      <c r="R18" s="1180"/>
      <c r="S18" s="1224"/>
      <c r="T18" s="1180"/>
    </row>
    <row r="19" spans="1:20" s="1181" customFormat="1" ht="8.25" customHeight="1">
      <c r="A19" s="1225" t="s">
        <v>67</v>
      </c>
      <c r="B19" s="1226">
        <v>0</v>
      </c>
      <c r="C19" s="1227">
        <v>0</v>
      </c>
      <c r="D19" s="1227">
        <v>0</v>
      </c>
      <c r="E19" s="1227">
        <v>0</v>
      </c>
      <c r="F19" s="1228">
        <v>0</v>
      </c>
      <c r="G19" s="1186">
        <v>0</v>
      </c>
      <c r="H19" s="1215">
        <f t="shared" si="3"/>
        <v>1</v>
      </c>
      <c r="I19" s="1229">
        <v>853</v>
      </c>
      <c r="J19" s="1230">
        <v>853</v>
      </c>
      <c r="K19" s="1231">
        <v>0</v>
      </c>
      <c r="L19" s="1232">
        <v>0</v>
      </c>
      <c r="M19" s="1226">
        <f t="shared" si="4"/>
        <v>0</v>
      </c>
      <c r="N19" s="1233">
        <f t="shared" si="5"/>
        <v>0</v>
      </c>
      <c r="O19" s="1234">
        <f t="shared" si="6"/>
        <v>0</v>
      </c>
      <c r="P19" s="1235" t="s">
        <v>67</v>
      </c>
      <c r="Q19" s="1223"/>
      <c r="R19" s="1180"/>
      <c r="S19" s="1224"/>
      <c r="T19" s="1180"/>
    </row>
    <row r="20" spans="1:20" s="1181" customFormat="1" ht="8.25" customHeight="1">
      <c r="A20" s="1225" t="s">
        <v>68</v>
      </c>
      <c r="B20" s="1226">
        <v>0</v>
      </c>
      <c r="C20" s="1227">
        <v>0.7183908045977011</v>
      </c>
      <c r="D20" s="1227">
        <v>0.14492753623188406</v>
      </c>
      <c r="E20" s="1227">
        <v>0</v>
      </c>
      <c r="F20" s="1228">
        <v>0</v>
      </c>
      <c r="G20" s="1186">
        <v>0</v>
      </c>
      <c r="H20" s="1215">
        <f t="shared" si="3"/>
        <v>1</v>
      </c>
      <c r="I20" s="1229">
        <v>646</v>
      </c>
      <c r="J20" s="1230">
        <v>645</v>
      </c>
      <c r="K20" s="1231">
        <v>0</v>
      </c>
      <c r="L20" s="1232">
        <v>0</v>
      </c>
      <c r="M20" s="1226">
        <f t="shared" si="4"/>
        <v>0</v>
      </c>
      <c r="N20" s="1233">
        <f t="shared" si="5"/>
        <v>0</v>
      </c>
      <c r="O20" s="1234">
        <f t="shared" si="6"/>
        <v>0</v>
      </c>
      <c r="P20" s="1235" t="s">
        <v>68</v>
      </c>
      <c r="Q20" s="1223"/>
      <c r="R20" s="1180"/>
      <c r="S20" s="1224"/>
      <c r="T20" s="1180"/>
    </row>
    <row r="21" spans="1:20" s="1181" customFormat="1" ht="8.25" customHeight="1">
      <c r="A21" s="1225" t="s">
        <v>69</v>
      </c>
      <c r="B21" s="1226">
        <v>0</v>
      </c>
      <c r="C21" s="1227">
        <v>0</v>
      </c>
      <c r="D21" s="1227">
        <v>0</v>
      </c>
      <c r="E21" s="1227">
        <v>0</v>
      </c>
      <c r="F21" s="1228">
        <v>0</v>
      </c>
      <c r="G21" s="1186">
        <v>0</v>
      </c>
      <c r="H21" s="1215">
        <f t="shared" si="3"/>
        <v>1</v>
      </c>
      <c r="I21" s="1229">
        <v>552</v>
      </c>
      <c r="J21" s="1230">
        <v>554</v>
      </c>
      <c r="K21" s="1231">
        <v>0</v>
      </c>
      <c r="L21" s="1232">
        <v>0</v>
      </c>
      <c r="M21" s="1226">
        <f t="shared" si="4"/>
        <v>0</v>
      </c>
      <c r="N21" s="1233">
        <f t="shared" si="5"/>
        <v>0</v>
      </c>
      <c r="O21" s="1234">
        <f t="shared" si="6"/>
        <v>0</v>
      </c>
      <c r="P21" s="1235" t="s">
        <v>69</v>
      </c>
      <c r="Q21" s="1223"/>
      <c r="R21" s="1180"/>
      <c r="S21" s="1224"/>
      <c r="T21" s="1180"/>
    </row>
    <row r="22" spans="1:20" s="1181" customFormat="1" ht="8.25" customHeight="1">
      <c r="A22" s="1225" t="s">
        <v>70</v>
      </c>
      <c r="B22" s="1226">
        <v>6.272401433691757</v>
      </c>
      <c r="C22" s="1227">
        <v>5.206463195691203</v>
      </c>
      <c r="D22" s="1227">
        <v>6.630824372759856</v>
      </c>
      <c r="E22" s="1227">
        <v>3.977272727272727</v>
      </c>
      <c r="F22" s="1228">
        <v>1.4675052410901468</v>
      </c>
      <c r="G22" s="1186">
        <v>7.322175732217573</v>
      </c>
      <c r="H22" s="1215">
        <f t="shared" si="3"/>
        <v>44</v>
      </c>
      <c r="I22" s="1229">
        <v>477</v>
      </c>
      <c r="J22" s="1230">
        <v>478</v>
      </c>
      <c r="K22" s="1285">
        <v>7</v>
      </c>
      <c r="L22" s="1286">
        <v>35</v>
      </c>
      <c r="M22" s="1226">
        <f t="shared" si="4"/>
        <v>5.854670491127426</v>
      </c>
      <c r="N22" s="1233">
        <f t="shared" si="5"/>
        <v>0.8496634668432087</v>
      </c>
      <c r="O22" s="1234">
        <f t="shared" si="6"/>
        <v>3.7050452063254165</v>
      </c>
      <c r="P22" s="1235" t="s">
        <v>70</v>
      </c>
      <c r="Q22" s="1223"/>
      <c r="R22" s="1180"/>
      <c r="S22" s="1224"/>
      <c r="T22" s="1180"/>
    </row>
    <row r="23" spans="1:20" s="1181" customFormat="1" ht="8.25" customHeight="1">
      <c r="A23" s="1225" t="s">
        <v>71</v>
      </c>
      <c r="B23" s="1226">
        <v>0</v>
      </c>
      <c r="C23" s="1227">
        <v>0.6172839506172839</v>
      </c>
      <c r="D23" s="1227">
        <v>0</v>
      </c>
      <c r="E23" s="1227">
        <v>0</v>
      </c>
      <c r="F23" s="1228">
        <v>0</v>
      </c>
      <c r="G23" s="1186">
        <v>0</v>
      </c>
      <c r="H23" s="1215">
        <f t="shared" si="3"/>
        <v>1</v>
      </c>
      <c r="I23" s="1236">
        <v>90</v>
      </c>
      <c r="J23" s="1230">
        <v>91</v>
      </c>
      <c r="K23" s="1231">
        <v>0</v>
      </c>
      <c r="L23" s="1232">
        <v>0</v>
      </c>
      <c r="M23" s="1226">
        <f t="shared" si="4"/>
        <v>0</v>
      </c>
      <c r="N23" s="1233">
        <f t="shared" si="5"/>
        <v>0</v>
      </c>
      <c r="O23" s="1234">
        <f t="shared" si="6"/>
        <v>0</v>
      </c>
      <c r="P23" s="1235" t="s">
        <v>71</v>
      </c>
      <c r="Q23" s="1223"/>
      <c r="R23" s="1180"/>
      <c r="S23" s="1224"/>
      <c r="T23" s="1180"/>
    </row>
    <row r="24" spans="1:20" s="1181" customFormat="1" ht="8.25" customHeight="1">
      <c r="A24" s="1225" t="s">
        <v>72</v>
      </c>
      <c r="B24" s="1226">
        <v>0.44052863436123346</v>
      </c>
      <c r="C24" s="1227">
        <v>0.44052863436123346</v>
      </c>
      <c r="D24" s="1227">
        <v>0.5494505494505495</v>
      </c>
      <c r="E24" s="1227">
        <v>2.73224043715847</v>
      </c>
      <c r="F24" s="1228">
        <v>0.5494505494505495</v>
      </c>
      <c r="G24" s="1186">
        <v>0.5494505494505495</v>
      </c>
      <c r="H24" s="1215">
        <f t="shared" si="3"/>
        <v>25</v>
      </c>
      <c r="I24" s="1229">
        <v>182</v>
      </c>
      <c r="J24" s="1230">
        <v>182</v>
      </c>
      <c r="K24" s="1231">
        <v>1</v>
      </c>
      <c r="L24" s="1232">
        <v>1</v>
      </c>
      <c r="M24" s="1226">
        <f t="shared" si="4"/>
        <v>0</v>
      </c>
      <c r="N24" s="1233">
        <f t="shared" si="5"/>
        <v>0.31812360571759074</v>
      </c>
      <c r="O24" s="1234">
        <f t="shared" si="6"/>
        <v>0.27802380041186014</v>
      </c>
      <c r="P24" s="1235" t="s">
        <v>72</v>
      </c>
      <c r="Q24" s="1223"/>
      <c r="R24" s="1180"/>
      <c r="S24" s="1224"/>
      <c r="T24" s="1180"/>
    </row>
    <row r="25" spans="1:20" s="1181" customFormat="1" ht="8.25" customHeight="1">
      <c r="A25" s="1225" t="s">
        <v>73</v>
      </c>
      <c r="B25" s="1226">
        <v>0</v>
      </c>
      <c r="C25" s="1227">
        <v>0</v>
      </c>
      <c r="D25" s="1227">
        <v>0</v>
      </c>
      <c r="E25" s="1227">
        <v>0.3194888178913738</v>
      </c>
      <c r="F25" s="1228">
        <v>0</v>
      </c>
      <c r="G25" s="1186">
        <v>0.33444816053511706</v>
      </c>
      <c r="H25" s="1215">
        <f t="shared" si="3"/>
        <v>23</v>
      </c>
      <c r="I25" s="1236">
        <v>298</v>
      </c>
      <c r="J25" s="1230">
        <v>299</v>
      </c>
      <c r="K25" s="1231">
        <v>0</v>
      </c>
      <c r="L25" s="1232">
        <v>1</v>
      </c>
      <c r="M25" s="1226">
        <f t="shared" si="4"/>
        <v>0.33444816053511706</v>
      </c>
      <c r="N25" s="1233">
        <f t="shared" si="5"/>
        <v>0</v>
      </c>
      <c r="O25" s="1234">
        <f t="shared" si="6"/>
        <v>0.16923187851156704</v>
      </c>
      <c r="P25" s="1235" t="s">
        <v>73</v>
      </c>
      <c r="Q25" s="1223"/>
      <c r="R25" s="1180"/>
      <c r="S25" s="1224"/>
      <c r="T25" s="1180"/>
    </row>
    <row r="26" spans="1:20" s="1181" customFormat="1" ht="8.25" customHeight="1">
      <c r="A26" s="1225" t="s">
        <v>74</v>
      </c>
      <c r="B26" s="1226">
        <v>10.284167794316645</v>
      </c>
      <c r="C26" s="1227">
        <v>10.242587601078167</v>
      </c>
      <c r="D26" s="1227">
        <v>7.6797385620915035</v>
      </c>
      <c r="E26" s="1227">
        <v>7.654723127035831</v>
      </c>
      <c r="F26" s="1228">
        <v>7.717569786535304</v>
      </c>
      <c r="G26" s="1186">
        <v>12.828947368421053</v>
      </c>
      <c r="H26" s="1215">
        <f t="shared" si="3"/>
        <v>48</v>
      </c>
      <c r="I26" s="1229">
        <v>609</v>
      </c>
      <c r="J26" s="1230">
        <v>608</v>
      </c>
      <c r="K26" s="1231">
        <v>47</v>
      </c>
      <c r="L26" s="1232">
        <v>78</v>
      </c>
      <c r="M26" s="1226">
        <f t="shared" si="4"/>
        <v>5.111377581885749</v>
      </c>
      <c r="N26" s="1233">
        <f t="shared" si="5"/>
        <v>4.46835685272294</v>
      </c>
      <c r="O26" s="1234">
        <f t="shared" si="6"/>
        <v>6.491489918826918</v>
      </c>
      <c r="P26" s="1235" t="s">
        <v>74</v>
      </c>
      <c r="Q26" s="1223"/>
      <c r="R26" s="1180"/>
      <c r="S26" s="1224"/>
      <c r="T26" s="1180"/>
    </row>
    <row r="27" spans="1:20" s="1181" customFormat="1" ht="8.25" customHeight="1">
      <c r="A27" s="1225" t="s">
        <v>75</v>
      </c>
      <c r="B27" s="1226">
        <v>0</v>
      </c>
      <c r="C27" s="1227">
        <v>0</v>
      </c>
      <c r="D27" s="1227">
        <v>0.43923865300146414</v>
      </c>
      <c r="E27" s="1227">
        <v>0.5856515373352855</v>
      </c>
      <c r="F27" s="1228">
        <v>0</v>
      </c>
      <c r="G27" s="1186">
        <v>2.2222222222222223</v>
      </c>
      <c r="H27" s="1215">
        <f t="shared" si="3"/>
        <v>33</v>
      </c>
      <c r="I27" s="1236">
        <v>680</v>
      </c>
      <c r="J27" s="1230">
        <v>675</v>
      </c>
      <c r="K27" s="1285">
        <v>0</v>
      </c>
      <c r="L27" s="1286">
        <v>15</v>
      </c>
      <c r="M27" s="1226">
        <f t="shared" si="4"/>
        <v>2.2222222222222223</v>
      </c>
      <c r="N27" s="1233">
        <f t="shared" si="5"/>
        <v>0</v>
      </c>
      <c r="O27" s="1234">
        <f t="shared" si="6"/>
        <v>1.1244518149990788</v>
      </c>
      <c r="P27" s="1235" t="s">
        <v>75</v>
      </c>
      <c r="Q27" s="1223"/>
      <c r="R27" s="1180"/>
      <c r="S27" s="1224"/>
      <c r="T27" s="1180"/>
    </row>
    <row r="28" spans="1:20" s="1181" customFormat="1" ht="8.25" customHeight="1">
      <c r="A28" s="1225" t="s">
        <v>76</v>
      </c>
      <c r="B28" s="1226">
        <v>1.2391573729863692</v>
      </c>
      <c r="C28" s="1226">
        <v>0.37220843672456577</v>
      </c>
      <c r="D28" s="1226">
        <v>2.247191011235955</v>
      </c>
      <c r="E28" s="1226">
        <v>3.4912718204488775</v>
      </c>
      <c r="F28" s="1237">
        <v>0.6257822277847309</v>
      </c>
      <c r="G28" s="1186">
        <v>0</v>
      </c>
      <c r="H28" s="1215">
        <f t="shared" si="3"/>
        <v>1</v>
      </c>
      <c r="I28" s="1229">
        <v>799</v>
      </c>
      <c r="J28" s="1230">
        <v>799</v>
      </c>
      <c r="K28" s="1285">
        <v>5</v>
      </c>
      <c r="L28" s="1286">
        <v>0</v>
      </c>
      <c r="M28" s="1226">
        <f t="shared" si="4"/>
        <v>-0.6257822277847309</v>
      </c>
      <c r="N28" s="1233">
        <f t="shared" si="5"/>
        <v>0.36231849962829477</v>
      </c>
      <c r="O28" s="1234">
        <f t="shared" si="6"/>
        <v>0</v>
      </c>
      <c r="P28" s="1235" t="s">
        <v>76</v>
      </c>
      <c r="Q28" s="1223"/>
      <c r="R28" s="1180"/>
      <c r="S28" s="1224"/>
      <c r="T28" s="1180"/>
    </row>
    <row r="29" spans="1:20" s="1181" customFormat="1" ht="8.25" customHeight="1">
      <c r="A29" s="1225" t="s">
        <v>77</v>
      </c>
      <c r="B29" s="1226">
        <v>3.597122302158273</v>
      </c>
      <c r="C29" s="1227">
        <v>6.1041292639138245</v>
      </c>
      <c r="D29" s="1227">
        <v>6.652806652806653</v>
      </c>
      <c r="E29" s="1227">
        <v>1.0395010395010396</v>
      </c>
      <c r="F29" s="1228">
        <v>2.268041237113402</v>
      </c>
      <c r="G29" s="1186">
        <v>6.339468302658487</v>
      </c>
      <c r="H29" s="1215">
        <f t="shared" si="3"/>
        <v>43</v>
      </c>
      <c r="I29" s="1229">
        <v>485</v>
      </c>
      <c r="J29" s="1230">
        <v>489</v>
      </c>
      <c r="K29" s="1231">
        <v>11</v>
      </c>
      <c r="L29" s="1232">
        <v>31</v>
      </c>
      <c r="M29" s="1226">
        <f t="shared" si="4"/>
        <v>4.071427065545085</v>
      </c>
      <c r="N29" s="1233">
        <f t="shared" si="5"/>
        <v>1.313161770405395</v>
      </c>
      <c r="O29" s="1234">
        <f t="shared" si="6"/>
        <v>3.207791987574059</v>
      </c>
      <c r="P29" s="1235" t="s">
        <v>77</v>
      </c>
      <c r="Q29" s="1223"/>
      <c r="R29" s="1180"/>
      <c r="S29" s="1224"/>
      <c r="T29" s="1180"/>
    </row>
    <row r="30" spans="1:20" s="1181" customFormat="1" ht="8.25" customHeight="1">
      <c r="A30" s="1225" t="s">
        <v>78</v>
      </c>
      <c r="B30" s="1226">
        <v>1.4096916299559472</v>
      </c>
      <c r="C30" s="1227">
        <v>1.4096916299559472</v>
      </c>
      <c r="D30" s="1227">
        <v>0.6194690265486725</v>
      </c>
      <c r="E30" s="1227">
        <v>0.7971656333038087</v>
      </c>
      <c r="F30" s="1228">
        <v>0.5314437555358724</v>
      </c>
      <c r="G30" s="1186">
        <v>0.6194690265486725</v>
      </c>
      <c r="H30" s="1215">
        <f t="shared" si="3"/>
        <v>26</v>
      </c>
      <c r="I30" s="1229">
        <v>1129</v>
      </c>
      <c r="J30" s="1230">
        <v>1130</v>
      </c>
      <c r="K30" s="1231">
        <v>6</v>
      </c>
      <c r="L30" s="1232">
        <v>7</v>
      </c>
      <c r="M30" s="1226">
        <f t="shared" si="4"/>
        <v>0.08802527101280011</v>
      </c>
      <c r="N30" s="1233">
        <f t="shared" si="5"/>
        <v>0.3076979428198486</v>
      </c>
      <c r="O30" s="1234">
        <f t="shared" si="6"/>
        <v>0.3134533820572653</v>
      </c>
      <c r="P30" s="1235" t="s">
        <v>78</v>
      </c>
      <c r="Q30" s="1223"/>
      <c r="R30" s="1180"/>
      <c r="S30" s="1224"/>
      <c r="T30" s="1180"/>
    </row>
    <row r="31" spans="1:20" s="1181" customFormat="1" ht="8.25" customHeight="1">
      <c r="A31" s="1225" t="s">
        <v>79</v>
      </c>
      <c r="B31" s="1226">
        <v>2.9185867895545314</v>
      </c>
      <c r="C31" s="1227">
        <v>7.6923076923076925</v>
      </c>
      <c r="D31" s="1227">
        <v>7.763975155279503</v>
      </c>
      <c r="E31" s="1227">
        <v>3.490136570561457</v>
      </c>
      <c r="F31" s="1228">
        <v>2.6871401151631478</v>
      </c>
      <c r="G31" s="1186">
        <v>3.262955854126679</v>
      </c>
      <c r="H31" s="1215">
        <f t="shared" si="3"/>
        <v>40</v>
      </c>
      <c r="I31" s="1236">
        <v>521</v>
      </c>
      <c r="J31" s="1230">
        <v>521</v>
      </c>
      <c r="K31" s="1231">
        <v>14</v>
      </c>
      <c r="L31" s="1232">
        <v>17</v>
      </c>
      <c r="M31" s="1226">
        <f t="shared" si="4"/>
        <v>0.5758157389635312</v>
      </c>
      <c r="N31" s="1233">
        <f t="shared" si="5"/>
        <v>1.5558137185574301</v>
      </c>
      <c r="O31" s="1234">
        <f t="shared" si="6"/>
        <v>1.651066484595576</v>
      </c>
      <c r="P31" s="1235" t="s">
        <v>79</v>
      </c>
      <c r="Q31" s="1223"/>
      <c r="R31" s="1180"/>
      <c r="S31" s="1224"/>
      <c r="T31" s="1180"/>
    </row>
    <row r="32" spans="1:20" s="1181" customFormat="1" ht="8.25" customHeight="1">
      <c r="A32" s="1225" t="s">
        <v>80</v>
      </c>
      <c r="B32" s="1226">
        <v>0</v>
      </c>
      <c r="C32" s="1227">
        <v>0</v>
      </c>
      <c r="D32" s="1227">
        <v>0</v>
      </c>
      <c r="E32" s="1227">
        <v>0</v>
      </c>
      <c r="F32" s="1228">
        <v>0</v>
      </c>
      <c r="G32" s="1186">
        <v>0</v>
      </c>
      <c r="H32" s="1215">
        <f t="shared" si="3"/>
        <v>1</v>
      </c>
      <c r="I32" s="1236">
        <v>521</v>
      </c>
      <c r="J32" s="1230">
        <v>519</v>
      </c>
      <c r="K32" s="1231">
        <v>0</v>
      </c>
      <c r="L32" s="1232">
        <v>0</v>
      </c>
      <c r="M32" s="1226">
        <v>0</v>
      </c>
      <c r="N32" s="1233">
        <f aca="true" t="shared" si="7" ref="N32:N56">F32/F$56</f>
        <v>0</v>
      </c>
      <c r="O32" s="1234">
        <v>0</v>
      </c>
      <c r="P32" s="1235" t="s">
        <v>80</v>
      </c>
      <c r="Q32" s="1223"/>
      <c r="R32" s="1180"/>
      <c r="S32" s="1224"/>
      <c r="T32" s="1180"/>
    </row>
    <row r="33" spans="1:20" s="1181" customFormat="1" ht="8.25" customHeight="1">
      <c r="A33" s="1225" t="s">
        <v>81</v>
      </c>
      <c r="B33" s="1226">
        <v>2.288329519450801</v>
      </c>
      <c r="C33" s="1227">
        <v>0</v>
      </c>
      <c r="D33" s="1227">
        <v>1.3986013986013985</v>
      </c>
      <c r="E33" s="1227">
        <v>1.6587677725118484</v>
      </c>
      <c r="F33" s="1228">
        <v>2.1226415094339623</v>
      </c>
      <c r="G33" s="1186">
        <v>0</v>
      </c>
      <c r="H33" s="1215">
        <f t="shared" si="3"/>
        <v>1</v>
      </c>
      <c r="I33" s="1229">
        <v>424</v>
      </c>
      <c r="J33" s="1230">
        <v>420</v>
      </c>
      <c r="K33" s="1231">
        <v>9</v>
      </c>
      <c r="L33" s="1232">
        <v>0</v>
      </c>
      <c r="M33" s="1226">
        <f aca="true" t="shared" si="8" ref="M33:M54">G33-F33</f>
        <v>-2.1226415094339623</v>
      </c>
      <c r="N33" s="1233">
        <f t="shared" si="7"/>
        <v>1.2289775145410697</v>
      </c>
      <c r="O33" s="1234">
        <f aca="true" t="shared" si="9" ref="O33:O54">G33/G$56</f>
        <v>0</v>
      </c>
      <c r="P33" s="1235" t="s">
        <v>81</v>
      </c>
      <c r="Q33" s="1223"/>
      <c r="R33" s="1180"/>
      <c r="S33" s="1224"/>
      <c r="T33" s="1180"/>
    </row>
    <row r="34" spans="1:20" s="1181" customFormat="1" ht="8.25" customHeight="1">
      <c r="A34" s="1225" t="s">
        <v>82</v>
      </c>
      <c r="B34" s="1226">
        <v>0</v>
      </c>
      <c r="C34" s="1227">
        <v>0</v>
      </c>
      <c r="D34" s="1227">
        <v>1.6304347826086956</v>
      </c>
      <c r="E34" s="1227">
        <v>1.6304347826086956</v>
      </c>
      <c r="F34" s="1228">
        <v>0</v>
      </c>
      <c r="G34" s="1186">
        <v>23.333333333333332</v>
      </c>
      <c r="H34" s="1215">
        <f t="shared" si="3"/>
        <v>49</v>
      </c>
      <c r="I34" s="1236">
        <v>151</v>
      </c>
      <c r="J34" s="1230">
        <v>150</v>
      </c>
      <c r="K34" s="1285">
        <v>0</v>
      </c>
      <c r="L34" s="1286">
        <v>35</v>
      </c>
      <c r="M34" s="1226">
        <f t="shared" si="8"/>
        <v>23.333333333333332</v>
      </c>
      <c r="N34" s="1233">
        <f t="shared" si="7"/>
        <v>0</v>
      </c>
      <c r="O34" s="1234">
        <f t="shared" si="9"/>
        <v>11.806744057490326</v>
      </c>
      <c r="P34" s="1235" t="s">
        <v>82</v>
      </c>
      <c r="Q34" s="1223"/>
      <c r="R34" s="1180"/>
      <c r="S34" s="1224"/>
      <c r="T34" s="1180"/>
    </row>
    <row r="35" spans="1:20" s="1181" customFormat="1" ht="8.25" customHeight="1">
      <c r="A35" s="1225" t="s">
        <v>83</v>
      </c>
      <c r="B35" s="1226">
        <v>16.80672268907563</v>
      </c>
      <c r="C35" s="1227">
        <v>16.80672268907563</v>
      </c>
      <c r="D35" s="1227">
        <v>7.6923076923076925</v>
      </c>
      <c r="E35" s="1227">
        <v>7.6923076923076925</v>
      </c>
      <c r="F35" s="1228">
        <v>9.375</v>
      </c>
      <c r="G35" s="1186">
        <v>9.090909090909092</v>
      </c>
      <c r="H35" s="1215">
        <f t="shared" si="3"/>
        <v>47</v>
      </c>
      <c r="I35" s="1229">
        <v>64</v>
      </c>
      <c r="J35" s="1230">
        <v>66</v>
      </c>
      <c r="K35" s="1231">
        <v>6</v>
      </c>
      <c r="L35" s="1232">
        <v>6</v>
      </c>
      <c r="M35" s="1226">
        <f t="shared" si="8"/>
        <v>-0.2840909090909083</v>
      </c>
      <c r="N35" s="1233">
        <f t="shared" si="7"/>
        <v>5.427984022556391</v>
      </c>
      <c r="O35" s="1234">
        <f t="shared" si="9"/>
        <v>4.600030152268959</v>
      </c>
      <c r="P35" s="1235" t="s">
        <v>83</v>
      </c>
      <c r="Q35" s="1223"/>
      <c r="R35" s="1180"/>
      <c r="S35" s="1224"/>
      <c r="T35" s="1180"/>
    </row>
    <row r="36" spans="1:20" s="1181" customFormat="1" ht="8.25" customHeight="1">
      <c r="A36" s="1225" t="s">
        <v>84</v>
      </c>
      <c r="B36" s="1226">
        <v>0.11210762331838565</v>
      </c>
      <c r="C36" s="1227">
        <v>0</v>
      </c>
      <c r="D36" s="1227">
        <v>0</v>
      </c>
      <c r="E36" s="1227">
        <v>0</v>
      </c>
      <c r="F36" s="1228">
        <v>0</v>
      </c>
      <c r="G36" s="1186">
        <v>0</v>
      </c>
      <c r="H36" s="1215">
        <f t="shared" si="3"/>
        <v>1</v>
      </c>
      <c r="I36" s="1229">
        <v>845</v>
      </c>
      <c r="J36" s="1230">
        <v>845</v>
      </c>
      <c r="K36" s="1231">
        <v>0</v>
      </c>
      <c r="L36" s="1232">
        <v>0</v>
      </c>
      <c r="M36" s="1226">
        <f t="shared" si="8"/>
        <v>0</v>
      </c>
      <c r="N36" s="1233">
        <f t="shared" si="7"/>
        <v>0</v>
      </c>
      <c r="O36" s="1234">
        <f t="shared" si="9"/>
        <v>0</v>
      </c>
      <c r="P36" s="1235" t="s">
        <v>84</v>
      </c>
      <c r="Q36" s="1223"/>
      <c r="R36" s="1180"/>
      <c r="S36" s="1224"/>
      <c r="T36" s="1180"/>
    </row>
    <row r="37" spans="1:20" s="1181" customFormat="1" ht="8.25" customHeight="1">
      <c r="A37" s="1225" t="s">
        <v>85</v>
      </c>
      <c r="B37" s="1226">
        <v>0</v>
      </c>
      <c r="C37" s="1227">
        <v>0</v>
      </c>
      <c r="D37" s="1227">
        <v>0</v>
      </c>
      <c r="E37" s="1227">
        <v>0</v>
      </c>
      <c r="F37" s="1228">
        <v>0</v>
      </c>
      <c r="G37" s="1186">
        <v>0</v>
      </c>
      <c r="H37" s="1215">
        <f t="shared" si="3"/>
        <v>1</v>
      </c>
      <c r="I37" s="1236">
        <v>450</v>
      </c>
      <c r="J37" s="1230">
        <v>450</v>
      </c>
      <c r="K37" s="1231">
        <v>0</v>
      </c>
      <c r="L37" s="1232">
        <v>0</v>
      </c>
      <c r="M37" s="1226">
        <f t="shared" si="8"/>
        <v>0</v>
      </c>
      <c r="N37" s="1233">
        <f t="shared" si="7"/>
        <v>0</v>
      </c>
      <c r="O37" s="1234">
        <f t="shared" si="9"/>
        <v>0</v>
      </c>
      <c r="P37" s="1235" t="s">
        <v>85</v>
      </c>
      <c r="Q37" s="1223"/>
      <c r="R37" s="1180"/>
      <c r="S37" s="1224"/>
      <c r="T37" s="1180"/>
    </row>
    <row r="38" spans="1:20" s="1181" customFormat="1" ht="8.25" customHeight="1">
      <c r="A38" s="1225" t="s">
        <v>86</v>
      </c>
      <c r="B38" s="1226">
        <v>6.337271750805585</v>
      </c>
      <c r="C38" s="1227">
        <v>6.337271750805585</v>
      </c>
      <c r="D38" s="1227">
        <v>6.337271750805585</v>
      </c>
      <c r="E38" s="1227">
        <v>13.319011815252416</v>
      </c>
      <c r="F38" s="1228">
        <v>13.319011815252416</v>
      </c>
      <c r="G38" s="1186">
        <v>8.004778972520908</v>
      </c>
      <c r="H38" s="1215">
        <f t="shared" si="3"/>
        <v>45</v>
      </c>
      <c r="I38" s="1229">
        <v>931</v>
      </c>
      <c r="J38" s="1230">
        <v>837</v>
      </c>
      <c r="K38" s="1231">
        <v>124</v>
      </c>
      <c r="L38" s="1232">
        <v>67</v>
      </c>
      <c r="M38" s="1226">
        <f t="shared" si="8"/>
        <v>-5.314232842731508</v>
      </c>
      <c r="N38" s="1233">
        <f t="shared" si="7"/>
        <v>7.711507555139191</v>
      </c>
      <c r="O38" s="1234">
        <f t="shared" si="9"/>
        <v>4.050444709942918</v>
      </c>
      <c r="P38" s="1235" t="s">
        <v>86</v>
      </c>
      <c r="Q38" s="1223"/>
      <c r="R38" s="1180"/>
      <c r="S38" s="1224"/>
      <c r="T38" s="1180"/>
    </row>
    <row r="39" spans="1:20" s="1181" customFormat="1" ht="8.25" customHeight="1">
      <c r="A39" s="1225" t="s">
        <v>87</v>
      </c>
      <c r="B39" s="1226">
        <v>0.24125452352231605</v>
      </c>
      <c r="C39" s="1227">
        <v>0.24125452352231605</v>
      </c>
      <c r="D39" s="1227">
        <v>0</v>
      </c>
      <c r="E39" s="1227">
        <v>0.2762430939226519</v>
      </c>
      <c r="F39" s="1228">
        <v>0</v>
      </c>
      <c r="G39" s="1186">
        <v>0</v>
      </c>
      <c r="H39" s="1215">
        <f t="shared" si="3"/>
        <v>1</v>
      </c>
      <c r="I39" s="1229">
        <v>724</v>
      </c>
      <c r="J39" s="1230">
        <v>723</v>
      </c>
      <c r="K39" s="1231">
        <v>0</v>
      </c>
      <c r="L39" s="1232">
        <v>0</v>
      </c>
      <c r="M39" s="1226">
        <f t="shared" si="8"/>
        <v>0</v>
      </c>
      <c r="N39" s="1233">
        <f t="shared" si="7"/>
        <v>0</v>
      </c>
      <c r="O39" s="1234">
        <f t="shared" si="9"/>
        <v>0</v>
      </c>
      <c r="P39" s="1235" t="s">
        <v>87</v>
      </c>
      <c r="Q39" s="1223"/>
      <c r="R39" s="1180"/>
      <c r="S39" s="1224"/>
      <c r="T39" s="1180"/>
    </row>
    <row r="40" spans="1:20" s="1181" customFormat="1" ht="8.25" customHeight="1">
      <c r="A40" s="1225" t="s">
        <v>88</v>
      </c>
      <c r="B40" s="1226">
        <v>0.42075736325385693</v>
      </c>
      <c r="C40" s="1227">
        <v>0.554016620498615</v>
      </c>
      <c r="D40" s="1227">
        <v>0.5856515373352855</v>
      </c>
      <c r="E40" s="1227">
        <v>0.8784773060029283</v>
      </c>
      <c r="F40" s="1228">
        <v>1.1695906432748537</v>
      </c>
      <c r="G40" s="1186">
        <v>1.0279001468428781</v>
      </c>
      <c r="H40" s="1215">
        <f t="shared" si="3"/>
        <v>28</v>
      </c>
      <c r="I40" s="1229">
        <v>684</v>
      </c>
      <c r="J40" s="1230">
        <v>681</v>
      </c>
      <c r="K40" s="1231">
        <v>8</v>
      </c>
      <c r="L40" s="1232">
        <v>7</v>
      </c>
      <c r="M40" s="1226">
        <f t="shared" si="8"/>
        <v>-0.14169049643197562</v>
      </c>
      <c r="N40" s="1233">
        <f t="shared" si="7"/>
        <v>0.6771753946269182</v>
      </c>
      <c r="O40" s="1234">
        <f t="shared" si="9"/>
        <v>0.5201208835898823</v>
      </c>
      <c r="P40" s="1235" t="s">
        <v>88</v>
      </c>
      <c r="Q40" s="1223"/>
      <c r="R40" s="1180"/>
      <c r="S40" s="1224"/>
      <c r="T40" s="1180"/>
    </row>
    <row r="41" spans="1:20" s="1181" customFormat="1" ht="8.25" customHeight="1">
      <c r="A41" s="1225" t="s">
        <v>89</v>
      </c>
      <c r="B41" s="1226">
        <v>0</v>
      </c>
      <c r="C41" s="1227">
        <v>0.1718213058419244</v>
      </c>
      <c r="D41" s="1227">
        <v>0.1718213058419244</v>
      </c>
      <c r="E41" s="1227">
        <v>0</v>
      </c>
      <c r="F41" s="1228">
        <v>0</v>
      </c>
      <c r="G41" s="1186">
        <v>0</v>
      </c>
      <c r="H41" s="1215">
        <f t="shared" si="3"/>
        <v>1</v>
      </c>
      <c r="I41" s="1236">
        <v>554</v>
      </c>
      <c r="J41" s="1230">
        <v>554</v>
      </c>
      <c r="K41" s="1231">
        <v>0</v>
      </c>
      <c r="L41" s="1232">
        <v>0</v>
      </c>
      <c r="M41" s="1226">
        <f t="shared" si="8"/>
        <v>0</v>
      </c>
      <c r="N41" s="1233">
        <f t="shared" si="7"/>
        <v>0</v>
      </c>
      <c r="O41" s="1234">
        <f t="shared" si="9"/>
        <v>0</v>
      </c>
      <c r="P41" s="1235" t="s">
        <v>89</v>
      </c>
      <c r="Q41" s="1223"/>
      <c r="R41" s="1180"/>
      <c r="S41" s="1224"/>
      <c r="T41" s="1180"/>
    </row>
    <row r="42" spans="1:20" s="1181" customFormat="1" ht="8.25" customHeight="1">
      <c r="A42" s="1225" t="s">
        <v>90</v>
      </c>
      <c r="B42" s="1226">
        <v>1.744186046511628</v>
      </c>
      <c r="C42" s="1227">
        <v>1.7412935323383085</v>
      </c>
      <c r="D42" s="1227">
        <v>1.6289592760180995</v>
      </c>
      <c r="E42" s="1227">
        <v>2.0465116279069764</v>
      </c>
      <c r="F42" s="1228">
        <v>1.4031805425631432</v>
      </c>
      <c r="G42" s="1186">
        <v>0.8411214953271028</v>
      </c>
      <c r="H42" s="1215">
        <f t="shared" si="3"/>
        <v>27</v>
      </c>
      <c r="I42" s="1236">
        <v>1069</v>
      </c>
      <c r="J42" s="1230">
        <v>1070</v>
      </c>
      <c r="K42" s="1231">
        <v>15</v>
      </c>
      <c r="L42" s="1232">
        <v>9</v>
      </c>
      <c r="M42" s="1226">
        <f t="shared" si="8"/>
        <v>-0.5620590472360404</v>
      </c>
      <c r="N42" s="1233">
        <f t="shared" si="7"/>
        <v>0.8124204336847732</v>
      </c>
      <c r="O42" s="1234">
        <f t="shared" si="9"/>
        <v>0.4256102664248849</v>
      </c>
      <c r="P42" s="1235" t="s">
        <v>90</v>
      </c>
      <c r="Q42" s="1223"/>
      <c r="R42" s="1180"/>
      <c r="S42" s="1224"/>
      <c r="T42" s="1180"/>
    </row>
    <row r="43" spans="1:20" s="1181" customFormat="1" ht="8.25" customHeight="1">
      <c r="A43" s="1225" t="s">
        <v>91</v>
      </c>
      <c r="B43" s="1226">
        <v>0</v>
      </c>
      <c r="C43" s="1227">
        <v>0</v>
      </c>
      <c r="D43" s="1227">
        <v>0</v>
      </c>
      <c r="E43" s="1227">
        <v>0</v>
      </c>
      <c r="F43" s="1228">
        <v>0</v>
      </c>
      <c r="G43" s="1186">
        <v>0</v>
      </c>
      <c r="H43" s="1215">
        <f t="shared" si="3"/>
        <v>1</v>
      </c>
      <c r="I43" s="1229">
        <v>22</v>
      </c>
      <c r="J43" s="1230">
        <v>22</v>
      </c>
      <c r="K43" s="1231">
        <v>0</v>
      </c>
      <c r="L43" s="1232">
        <v>0</v>
      </c>
      <c r="M43" s="1226">
        <f t="shared" si="8"/>
        <v>0</v>
      </c>
      <c r="N43" s="1233">
        <f t="shared" si="7"/>
        <v>0</v>
      </c>
      <c r="O43" s="1234">
        <f t="shared" si="9"/>
        <v>0</v>
      </c>
      <c r="P43" s="1235" t="s">
        <v>91</v>
      </c>
      <c r="Q43" s="1223"/>
      <c r="R43" s="1180"/>
      <c r="S43" s="1224"/>
      <c r="T43" s="1180"/>
    </row>
    <row r="44" spans="1:20" s="1181" customFormat="1" ht="8.25" customHeight="1">
      <c r="A44" s="1225" t="s">
        <v>92</v>
      </c>
      <c r="B44" s="1226">
        <v>0</v>
      </c>
      <c r="C44" s="1227">
        <v>4.9853372434017595</v>
      </c>
      <c r="D44" s="1227">
        <v>0.14619883040935672</v>
      </c>
      <c r="E44" s="1227">
        <v>0</v>
      </c>
      <c r="F44" s="1228">
        <v>0</v>
      </c>
      <c r="G44" s="1186">
        <v>2.2375215146299485</v>
      </c>
      <c r="H44" s="1215">
        <f t="shared" si="3"/>
        <v>34</v>
      </c>
      <c r="I44" s="1229">
        <v>577</v>
      </c>
      <c r="J44" s="1230">
        <v>581</v>
      </c>
      <c r="K44" s="1285">
        <v>0</v>
      </c>
      <c r="L44" s="1286">
        <v>13</v>
      </c>
      <c r="M44" s="1226">
        <f t="shared" si="8"/>
        <v>2.2375215146299485</v>
      </c>
      <c r="N44" s="1233">
        <f t="shared" si="7"/>
        <v>0</v>
      </c>
      <c r="O44" s="1234">
        <f t="shared" si="9"/>
        <v>1.13219330770131</v>
      </c>
      <c r="P44" s="1235" t="s">
        <v>92</v>
      </c>
      <c r="Q44" s="1223"/>
      <c r="R44" s="1180"/>
      <c r="S44" s="1224"/>
      <c r="T44" s="1180"/>
    </row>
    <row r="45" spans="1:20" s="1181" customFormat="1" ht="8.25" customHeight="1">
      <c r="A45" s="1225" t="s">
        <v>93</v>
      </c>
      <c r="B45" s="1226">
        <v>0.3179650238473768</v>
      </c>
      <c r="C45" s="1227">
        <v>0.47770700636942676</v>
      </c>
      <c r="D45" s="1227">
        <v>0</v>
      </c>
      <c r="E45" s="1227">
        <v>0.16420361247947454</v>
      </c>
      <c r="F45" s="1228">
        <v>0</v>
      </c>
      <c r="G45" s="1186">
        <v>0</v>
      </c>
      <c r="H45" s="1215">
        <f t="shared" si="3"/>
        <v>1</v>
      </c>
      <c r="I45" s="1229">
        <v>611</v>
      </c>
      <c r="J45" s="1230">
        <v>610</v>
      </c>
      <c r="K45" s="1231">
        <v>0</v>
      </c>
      <c r="L45" s="1232">
        <v>0</v>
      </c>
      <c r="M45" s="1226">
        <f t="shared" si="8"/>
        <v>0</v>
      </c>
      <c r="N45" s="1233">
        <f t="shared" si="7"/>
        <v>0</v>
      </c>
      <c r="O45" s="1234">
        <f t="shared" si="9"/>
        <v>0</v>
      </c>
      <c r="P45" s="1235" t="s">
        <v>93</v>
      </c>
      <c r="Q45" s="1223"/>
      <c r="R45" s="1180"/>
      <c r="S45" s="1224"/>
      <c r="T45" s="1180"/>
    </row>
    <row r="46" spans="1:20" s="1181" customFormat="1" ht="8.25" customHeight="1">
      <c r="A46" s="1225" t="s">
        <v>94</v>
      </c>
      <c r="B46" s="1226">
        <v>0</v>
      </c>
      <c r="C46" s="1227">
        <v>0.1360544217687075</v>
      </c>
      <c r="D46" s="1227">
        <v>0.1466275659824047</v>
      </c>
      <c r="E46" s="1227">
        <v>0.1440922190201729</v>
      </c>
      <c r="F46" s="1228">
        <v>0</v>
      </c>
      <c r="G46" s="1186">
        <v>0</v>
      </c>
      <c r="H46" s="1215">
        <f t="shared" si="3"/>
        <v>1</v>
      </c>
      <c r="I46" s="1236">
        <v>691</v>
      </c>
      <c r="J46" s="1230">
        <v>688</v>
      </c>
      <c r="K46" s="1231">
        <v>0</v>
      </c>
      <c r="L46" s="1232">
        <v>0</v>
      </c>
      <c r="M46" s="1226">
        <f t="shared" si="8"/>
        <v>0</v>
      </c>
      <c r="N46" s="1233">
        <f t="shared" si="7"/>
        <v>0</v>
      </c>
      <c r="O46" s="1234">
        <f t="shared" si="9"/>
        <v>0</v>
      </c>
      <c r="P46" s="1235" t="s">
        <v>94</v>
      </c>
      <c r="Q46" s="1223"/>
      <c r="R46" s="1180"/>
      <c r="S46" s="1224"/>
      <c r="T46" s="1180"/>
    </row>
    <row r="47" spans="1:20" s="1181" customFormat="1" ht="8.25" customHeight="1">
      <c r="A47" s="1225" t="s">
        <v>95</v>
      </c>
      <c r="B47" s="1226">
        <v>0.3615002259376412</v>
      </c>
      <c r="C47" s="1227">
        <v>0.3186162949476559</v>
      </c>
      <c r="D47" s="1227">
        <v>0.04562043795620438</v>
      </c>
      <c r="E47" s="1227">
        <v>0.04562043795620438</v>
      </c>
      <c r="F47" s="1228">
        <v>0.09128251939753537</v>
      </c>
      <c r="G47" s="1186">
        <v>0</v>
      </c>
      <c r="H47" s="1215">
        <f t="shared" si="3"/>
        <v>1</v>
      </c>
      <c r="I47" s="1229">
        <v>2191</v>
      </c>
      <c r="J47" s="1230">
        <v>2179</v>
      </c>
      <c r="K47" s="1231">
        <v>2</v>
      </c>
      <c r="L47" s="1232">
        <v>0</v>
      </c>
      <c r="M47" s="1226">
        <f t="shared" si="8"/>
        <v>-0.09128251939753537</v>
      </c>
      <c r="N47" s="1233">
        <f t="shared" si="7"/>
        <v>0.05285120606170836</v>
      </c>
      <c r="O47" s="1234">
        <f t="shared" si="9"/>
        <v>0</v>
      </c>
      <c r="P47" s="1235" t="s">
        <v>95</v>
      </c>
      <c r="Q47" s="1223"/>
      <c r="R47" s="1180"/>
      <c r="S47" s="1224"/>
      <c r="T47" s="1180"/>
    </row>
    <row r="48" spans="1:20" s="1181" customFormat="1" ht="8.25" customHeight="1">
      <c r="A48" s="1225" t="s">
        <v>96</v>
      </c>
      <c r="B48" s="1226">
        <v>4.497354497354498</v>
      </c>
      <c r="C48" s="1227">
        <v>7.782101167315175</v>
      </c>
      <c r="D48" s="1227">
        <v>3.3810143042912872</v>
      </c>
      <c r="E48" s="1227">
        <v>3.6211699164345403</v>
      </c>
      <c r="F48" s="1228">
        <v>4.166666666666666</v>
      </c>
      <c r="G48" s="1186">
        <v>1.6643550624133148</v>
      </c>
      <c r="H48" s="1215">
        <f t="shared" si="3"/>
        <v>31</v>
      </c>
      <c r="I48" s="1229">
        <v>720</v>
      </c>
      <c r="J48" s="1230">
        <v>721</v>
      </c>
      <c r="K48" s="1285">
        <v>30</v>
      </c>
      <c r="L48" s="1286">
        <v>12</v>
      </c>
      <c r="M48" s="1226">
        <f t="shared" si="8"/>
        <v>-2.502311604253351</v>
      </c>
      <c r="N48" s="1233">
        <f t="shared" si="7"/>
        <v>2.4124373433583957</v>
      </c>
      <c r="O48" s="1234">
        <f t="shared" si="9"/>
        <v>0.8421691818301006</v>
      </c>
      <c r="P48" s="1235" t="s">
        <v>96</v>
      </c>
      <c r="Q48" s="1223"/>
      <c r="R48" s="1180"/>
      <c r="S48" s="1224"/>
      <c r="T48" s="1180"/>
    </row>
    <row r="49" spans="1:20" s="1181" customFormat="1" ht="8.25" customHeight="1">
      <c r="A49" s="1225" t="s">
        <v>97</v>
      </c>
      <c r="B49" s="1226">
        <v>0</v>
      </c>
      <c r="C49" s="1227">
        <v>0</v>
      </c>
      <c r="D49" s="1227">
        <v>0</v>
      </c>
      <c r="E49" s="1227">
        <v>0</v>
      </c>
      <c r="F49" s="1228">
        <v>0</v>
      </c>
      <c r="G49" s="1186">
        <v>0</v>
      </c>
      <c r="H49" s="1215">
        <f t="shared" si="3"/>
        <v>1</v>
      </c>
      <c r="I49" s="1229">
        <v>665</v>
      </c>
      <c r="J49" s="1230">
        <v>666</v>
      </c>
      <c r="K49" s="1231">
        <v>0</v>
      </c>
      <c r="L49" s="1232">
        <v>0</v>
      </c>
      <c r="M49" s="1226">
        <f t="shared" si="8"/>
        <v>0</v>
      </c>
      <c r="N49" s="1233">
        <f t="shared" si="7"/>
        <v>0</v>
      </c>
      <c r="O49" s="1234">
        <f t="shared" si="9"/>
        <v>0</v>
      </c>
      <c r="P49" s="1235" t="s">
        <v>97</v>
      </c>
      <c r="Q49" s="1223"/>
      <c r="R49" s="1180"/>
      <c r="S49" s="1224"/>
      <c r="T49" s="1180"/>
    </row>
    <row r="50" spans="1:20" s="1181" customFormat="1" ht="8.25" customHeight="1">
      <c r="A50" s="1225" t="s">
        <v>98</v>
      </c>
      <c r="B50" s="1226">
        <v>1.4234875444839858</v>
      </c>
      <c r="C50" s="1227">
        <v>1.4285714285714286</v>
      </c>
      <c r="D50" s="1227">
        <v>0</v>
      </c>
      <c r="E50" s="1227">
        <v>0</v>
      </c>
      <c r="F50" s="1228">
        <v>1.4285714285714286</v>
      </c>
      <c r="G50" s="1186">
        <v>1.4234875444839856</v>
      </c>
      <c r="H50" s="1215">
        <f t="shared" si="3"/>
        <v>30</v>
      </c>
      <c r="I50" s="1229">
        <v>280</v>
      </c>
      <c r="J50" s="1230">
        <v>281</v>
      </c>
      <c r="K50" s="1231">
        <v>4</v>
      </c>
      <c r="L50" s="1232">
        <v>4</v>
      </c>
      <c r="M50" s="1226">
        <f t="shared" si="8"/>
        <v>-0.00508388408744298</v>
      </c>
      <c r="N50" s="1233">
        <f t="shared" si="7"/>
        <v>0.8271213748657358</v>
      </c>
      <c r="O50" s="1234">
        <f t="shared" si="9"/>
        <v>0.7202894188606198</v>
      </c>
      <c r="P50" s="1235" t="s">
        <v>98</v>
      </c>
      <c r="Q50" s="1223"/>
      <c r="R50" s="1180"/>
      <c r="S50" s="1224"/>
      <c r="T50" s="1180"/>
    </row>
    <row r="51" spans="1:20" s="1181" customFormat="1" ht="8.25" customHeight="1">
      <c r="A51" s="1225" t="s">
        <v>99</v>
      </c>
      <c r="B51" s="1226">
        <v>0</v>
      </c>
      <c r="C51" s="1227">
        <v>0</v>
      </c>
      <c r="D51" s="1227">
        <v>0.796812749003984</v>
      </c>
      <c r="E51" s="1227">
        <v>6.196581196581197</v>
      </c>
      <c r="F51" s="1228">
        <v>2.7837259100642395</v>
      </c>
      <c r="G51" s="1186">
        <v>6.196581196581197</v>
      </c>
      <c r="H51" s="1215">
        <f t="shared" si="3"/>
        <v>42</v>
      </c>
      <c r="I51" s="1229">
        <v>467</v>
      </c>
      <c r="J51" s="1230">
        <v>468</v>
      </c>
      <c r="K51" s="1231">
        <v>13</v>
      </c>
      <c r="L51" s="1232">
        <v>29</v>
      </c>
      <c r="M51" s="1226">
        <f t="shared" si="8"/>
        <v>3.4128552865169572</v>
      </c>
      <c r="N51" s="1233">
        <f t="shared" si="7"/>
        <v>1.6117354413871938</v>
      </c>
      <c r="O51" s="1234">
        <f t="shared" si="9"/>
        <v>3.1354906379782004</v>
      </c>
      <c r="P51" s="1235" t="s">
        <v>99</v>
      </c>
      <c r="Q51" s="1223"/>
      <c r="R51" s="1180"/>
      <c r="S51" s="1224"/>
      <c r="T51" s="1180"/>
    </row>
    <row r="52" spans="1:20" s="1181" customFormat="1" ht="8.25" customHeight="1">
      <c r="A52" s="1225" t="s">
        <v>100</v>
      </c>
      <c r="B52" s="1226">
        <v>0</v>
      </c>
      <c r="C52" s="1227">
        <v>0</v>
      </c>
      <c r="D52" s="1227">
        <v>2.131782945736434</v>
      </c>
      <c r="E52" s="1227">
        <v>1.9067796610169492</v>
      </c>
      <c r="F52" s="1228">
        <v>2.2964509394572024</v>
      </c>
      <c r="G52" s="1186">
        <v>2.9227557411273484</v>
      </c>
      <c r="H52" s="1215">
        <f t="shared" si="3"/>
        <v>37</v>
      </c>
      <c r="I52" s="1236">
        <v>479</v>
      </c>
      <c r="J52" s="1230">
        <v>479</v>
      </c>
      <c r="K52" s="1231">
        <v>11</v>
      </c>
      <c r="L52" s="1232">
        <v>14</v>
      </c>
      <c r="M52" s="1226">
        <f t="shared" si="8"/>
        <v>0.626304801670146</v>
      </c>
      <c r="N52" s="1233">
        <f t="shared" si="7"/>
        <v>1.3296105608488864</v>
      </c>
      <c r="O52" s="1234">
        <f t="shared" si="9"/>
        <v>1.478924099059331</v>
      </c>
      <c r="P52" s="1235" t="s">
        <v>100</v>
      </c>
      <c r="Q52" s="1223"/>
      <c r="R52" s="1180"/>
      <c r="S52" s="1224"/>
      <c r="T52" s="1180"/>
    </row>
    <row r="53" spans="1:20" s="1181" customFormat="1" ht="8.25" customHeight="1">
      <c r="A53" s="1225" t="s">
        <v>101</v>
      </c>
      <c r="B53" s="1226">
        <v>1.7582417582417582</v>
      </c>
      <c r="C53" s="1227">
        <v>1.7582417582417582</v>
      </c>
      <c r="D53" s="1227">
        <v>0.21978021978021978</v>
      </c>
      <c r="E53" s="1227">
        <v>0.2178649237472767</v>
      </c>
      <c r="F53" s="1228">
        <v>2.2670025188916876</v>
      </c>
      <c r="G53" s="1186">
        <v>2.3872679045092835</v>
      </c>
      <c r="H53" s="1215">
        <f t="shared" si="3"/>
        <v>35</v>
      </c>
      <c r="I53" s="1236">
        <v>397</v>
      </c>
      <c r="J53" s="1230">
        <v>377</v>
      </c>
      <c r="K53" s="1231">
        <v>9</v>
      </c>
      <c r="L53" s="1232">
        <v>9</v>
      </c>
      <c r="M53" s="1226">
        <f t="shared" si="8"/>
        <v>0.12026538561759592</v>
      </c>
      <c r="N53" s="1233">
        <f t="shared" si="7"/>
        <v>1.3125603681748452</v>
      </c>
      <c r="O53" s="1234">
        <f t="shared" si="9"/>
        <v>1.20796547765153</v>
      </c>
      <c r="P53" s="1235" t="s">
        <v>101</v>
      </c>
      <c r="Q53" s="1223"/>
      <c r="R53" s="1180"/>
      <c r="S53" s="1224"/>
      <c r="T53" s="1180"/>
    </row>
    <row r="54" spans="1:20" s="1181" customFormat="1" ht="8.25" customHeight="1" thickBot="1">
      <c r="A54" s="1238" t="s">
        <v>102</v>
      </c>
      <c r="B54" s="1239">
        <v>0</v>
      </c>
      <c r="C54" s="1240">
        <v>0.2418379685610641</v>
      </c>
      <c r="D54" s="1240">
        <v>0.2418379685610641</v>
      </c>
      <c r="E54" s="1240">
        <v>1.9347037484885126</v>
      </c>
      <c r="F54" s="1241">
        <v>1.336573511543135</v>
      </c>
      <c r="G54" s="1242">
        <v>1.3496932515337423</v>
      </c>
      <c r="H54" s="1215">
        <f t="shared" si="3"/>
        <v>29</v>
      </c>
      <c r="I54" s="1243">
        <v>823</v>
      </c>
      <c r="J54" s="1244">
        <v>815</v>
      </c>
      <c r="K54" s="1245">
        <v>11</v>
      </c>
      <c r="L54" s="1246">
        <v>11</v>
      </c>
      <c r="M54" s="1239">
        <f t="shared" si="8"/>
        <v>0.013119739990607338</v>
      </c>
      <c r="N54" s="1247">
        <f t="shared" si="7"/>
        <v>0.7738559643336775</v>
      </c>
      <c r="O54" s="1248">
        <f t="shared" si="9"/>
        <v>0.6829492618706061</v>
      </c>
      <c r="P54" s="1249" t="s">
        <v>102</v>
      </c>
      <c r="Q54" s="1223"/>
      <c r="R54" s="1180"/>
      <c r="S54" s="1224"/>
      <c r="T54" s="1180"/>
    </row>
    <row r="55" spans="1:20" s="1181" customFormat="1" ht="8.25" customHeight="1">
      <c r="A55" s="1250" t="s">
        <v>52</v>
      </c>
      <c r="B55" s="1176"/>
      <c r="C55" s="1251"/>
      <c r="D55" s="1251"/>
      <c r="E55" s="1251"/>
      <c r="F55" s="1252"/>
      <c r="G55" s="1253"/>
      <c r="H55" s="1254"/>
      <c r="I55" s="1255">
        <v>30802</v>
      </c>
      <c r="J55" s="1256">
        <f>SUM(J5:J54)</f>
        <v>30512</v>
      </c>
      <c r="K55" s="1257">
        <v>532</v>
      </c>
      <c r="L55" s="1258">
        <f>SUM(L5:L54)</f>
        <v>603</v>
      </c>
      <c r="M55" s="1176"/>
      <c r="N55" s="1259">
        <f t="shared" si="7"/>
        <v>0</v>
      </c>
      <c r="O55" s="1260"/>
      <c r="P55" s="1261"/>
      <c r="Q55" s="1262"/>
      <c r="R55" s="1180"/>
      <c r="S55" s="1224"/>
      <c r="T55" s="1180"/>
    </row>
    <row r="56" spans="1:20" s="1181" customFormat="1" ht="8.25" customHeight="1" thickBot="1">
      <c r="A56" s="1263" t="s">
        <v>150</v>
      </c>
      <c r="B56" s="1264">
        <v>1.9240690722588085</v>
      </c>
      <c r="C56" s="1264">
        <v>2.12</v>
      </c>
      <c r="D56" s="1264">
        <v>1.69001</v>
      </c>
      <c r="E56" s="1265">
        <v>2.0165278708401133</v>
      </c>
      <c r="F56" s="1266">
        <v>1.727160573988702</v>
      </c>
      <c r="G56" s="1267">
        <v>1.9762716308337702</v>
      </c>
      <c r="H56" s="1268"/>
      <c r="I56" s="1269">
        <f>I55/50</f>
        <v>616.04</v>
      </c>
      <c r="J56" s="1270">
        <f>J55/50</f>
        <v>610.24</v>
      </c>
      <c r="K56" s="1271">
        <f>K55/50</f>
        <v>10.64</v>
      </c>
      <c r="L56" s="1272">
        <f>L55/50</f>
        <v>12.06</v>
      </c>
      <c r="M56" s="1264">
        <f>G56-F56</f>
        <v>0.2491110568450683</v>
      </c>
      <c r="N56" s="1273">
        <f t="shared" si="7"/>
        <v>1</v>
      </c>
      <c r="O56" s="1268">
        <f>G56/G$56</f>
        <v>1</v>
      </c>
      <c r="P56" s="1274"/>
      <c r="Q56" s="1262"/>
      <c r="R56" s="1180"/>
      <c r="S56" s="1275"/>
      <c r="T56" s="1180"/>
    </row>
    <row r="57" spans="1:18" s="1277" customFormat="1" ht="8.25" customHeight="1">
      <c r="A57" s="1276" t="s">
        <v>326</v>
      </c>
      <c r="C57" s="1166"/>
      <c r="E57" s="1166"/>
      <c r="F57" s="1166"/>
      <c r="G57" s="1278"/>
      <c r="H57" s="1278"/>
      <c r="I57" s="1279" t="s">
        <v>327</v>
      </c>
      <c r="J57" s="1280"/>
      <c r="K57" s="1281"/>
      <c r="L57" s="1280"/>
      <c r="M57" s="1166"/>
      <c r="N57" s="1166"/>
      <c r="O57" s="1166"/>
      <c r="P57" s="1166"/>
      <c r="Q57" s="1281"/>
      <c r="R57" s="1166"/>
    </row>
    <row r="58" spans="2:18" s="793" customFormat="1" ht="8.25" customHeight="1">
      <c r="B58" s="802"/>
      <c r="C58" s="803"/>
      <c r="D58" s="803"/>
      <c r="E58" s="803"/>
      <c r="F58" s="803"/>
      <c r="G58" s="799"/>
      <c r="H58" s="799"/>
      <c r="I58" s="804"/>
      <c r="J58" s="801"/>
      <c r="K58" s="805"/>
      <c r="L58" s="806"/>
      <c r="M58" s="796"/>
      <c r="Q58" s="800"/>
      <c r="R58" s="796"/>
    </row>
    <row r="59" spans="1:19" ht="8.25" customHeight="1">
      <c r="A59" s="807"/>
      <c r="K59" s="805"/>
      <c r="L59" s="806"/>
      <c r="N59" s="794"/>
      <c r="O59" s="794"/>
      <c r="P59" s="796"/>
      <c r="Q59" s="803"/>
      <c r="S59" s="809"/>
    </row>
    <row r="60" spans="1:12" ht="8.25" customHeight="1">
      <c r="A60" s="798"/>
      <c r="K60" s="805"/>
      <c r="L60" s="806"/>
    </row>
    <row r="61" spans="1:17" ht="8.25" customHeight="1">
      <c r="A61" s="798"/>
      <c r="K61" s="805"/>
      <c r="L61" s="806"/>
      <c r="Q61" s="796"/>
    </row>
    <row r="62" spans="1:12" ht="8.25" customHeight="1">
      <c r="A62" s="798"/>
      <c r="K62" s="805"/>
      <c r="L62" s="806"/>
    </row>
    <row r="63" spans="1:12" ht="8.25" customHeight="1">
      <c r="A63" s="798"/>
      <c r="K63" s="805"/>
      <c r="L63" s="806"/>
    </row>
    <row r="64" spans="1:12" ht="8.25" customHeight="1">
      <c r="A64" s="798"/>
      <c r="K64" s="805"/>
      <c r="L64" s="806"/>
    </row>
    <row r="65" spans="1:12" ht="8.25" customHeight="1">
      <c r="A65" s="798"/>
      <c r="K65" s="805"/>
      <c r="L65" s="806"/>
    </row>
    <row r="66" ht="8.25" customHeight="1">
      <c r="A66" s="798"/>
    </row>
    <row r="67" ht="8.25" customHeight="1">
      <c r="A67" s="798"/>
    </row>
    <row r="68" ht="8.25" customHeight="1">
      <c r="A68" s="798"/>
    </row>
    <row r="69" ht="8.25" customHeight="1">
      <c r="A69" s="798"/>
    </row>
    <row r="70" ht="8.25" customHeight="1">
      <c r="A70" s="798"/>
    </row>
    <row r="71" ht="8.25" customHeight="1">
      <c r="A71" s="798"/>
    </row>
    <row r="72" ht="8.25" customHeight="1">
      <c r="A72" s="798"/>
    </row>
    <row r="73" ht="8.25" customHeight="1">
      <c r="A73" s="798"/>
    </row>
    <row r="74" ht="8.25" customHeight="1">
      <c r="A74" s="807"/>
    </row>
    <row r="75" ht="8.25" customHeight="1">
      <c r="A75" s="807"/>
    </row>
    <row r="76" ht="8.25" customHeight="1">
      <c r="A76" s="807"/>
    </row>
    <row r="77" ht="8.25" customHeight="1">
      <c r="A77" s="807"/>
    </row>
    <row r="78" ht="8.25" customHeight="1">
      <c r="A78" s="807"/>
    </row>
    <row r="79" ht="8.25" customHeight="1">
      <c r="A79" s="807"/>
    </row>
    <row r="80" ht="8.25" customHeight="1">
      <c r="A80" s="807"/>
    </row>
    <row r="81" ht="8.25" customHeight="1">
      <c r="A81" s="807"/>
    </row>
    <row r="82" ht="8.25" customHeight="1">
      <c r="A82" s="807"/>
    </row>
    <row r="83" ht="8.25" customHeight="1">
      <c r="A83" s="807"/>
    </row>
    <row r="84" ht="8.25" customHeight="1">
      <c r="A84" s="807"/>
    </row>
    <row r="85" ht="8.25" customHeight="1">
      <c r="A85" s="807"/>
    </row>
    <row r="86" ht="8.25" customHeight="1">
      <c r="A86" s="807"/>
    </row>
    <row r="87" ht="8.25" customHeight="1">
      <c r="A87" s="807"/>
    </row>
    <row r="88" ht="8.25" customHeight="1">
      <c r="A88" s="807"/>
    </row>
    <row r="89" ht="8.25" customHeight="1">
      <c r="A89" s="807"/>
    </row>
    <row r="90" ht="8.25" customHeight="1">
      <c r="A90" s="807"/>
    </row>
    <row r="91" ht="8.25" customHeight="1">
      <c r="A91" s="807"/>
    </row>
    <row r="92" ht="8.25" customHeight="1">
      <c r="A92" s="807"/>
    </row>
    <row r="93" ht="8.25" customHeight="1">
      <c r="A93" s="807"/>
    </row>
    <row r="94" ht="8.25" customHeight="1">
      <c r="A94" s="807"/>
    </row>
    <row r="95" ht="8.25" customHeight="1">
      <c r="A95" s="807"/>
    </row>
    <row r="96" ht="8.25" customHeight="1">
      <c r="A96" s="807"/>
    </row>
    <row r="97" ht="8.25" customHeight="1">
      <c r="A97" s="807"/>
    </row>
    <row r="98" ht="8.25" customHeight="1">
      <c r="A98" s="807"/>
    </row>
    <row r="99" ht="8.25" customHeight="1">
      <c r="A99" s="807"/>
    </row>
    <row r="100" ht="8.25" customHeight="1">
      <c r="A100" s="807"/>
    </row>
    <row r="101" ht="8.25" customHeight="1">
      <c r="A101" s="807"/>
    </row>
    <row r="102" ht="8.25" customHeight="1">
      <c r="A102" s="807"/>
    </row>
    <row r="103" ht="8.25" customHeight="1">
      <c r="A103" s="807"/>
    </row>
    <row r="104" ht="8.25" customHeight="1">
      <c r="A104" s="807"/>
    </row>
    <row r="105" ht="8.25" customHeight="1">
      <c r="A105" s="807"/>
    </row>
    <row r="106" ht="8.25" customHeight="1">
      <c r="A106" s="807"/>
    </row>
    <row r="107" ht="8.25" customHeight="1">
      <c r="A107" s="807"/>
    </row>
    <row r="108" ht="8.25" customHeight="1">
      <c r="A108" s="807"/>
    </row>
    <row r="109" ht="8.25" customHeight="1">
      <c r="A109" s="807"/>
    </row>
    <row r="112" ht="8.25" customHeight="1">
      <c r="B112" s="797"/>
    </row>
    <row r="113" ht="8.25" customHeight="1">
      <c r="B113" s="805"/>
    </row>
    <row r="114" spans="2:18" s="793" customFormat="1" ht="8.25" customHeight="1">
      <c r="B114" s="797"/>
      <c r="C114" s="803"/>
      <c r="D114" s="803"/>
      <c r="E114" s="803"/>
      <c r="F114" s="803"/>
      <c r="G114" s="799"/>
      <c r="H114" s="799"/>
      <c r="I114" s="804"/>
      <c r="J114" s="801"/>
      <c r="K114" s="805"/>
      <c r="L114" s="806"/>
      <c r="M114" s="796"/>
      <c r="R114" s="796"/>
    </row>
    <row r="115" spans="2:12" ht="8.25" customHeight="1">
      <c r="B115" s="797"/>
      <c r="K115" s="805"/>
      <c r="L115" s="806"/>
    </row>
    <row r="116" spans="2:18" s="793" customFormat="1" ht="8.25" customHeight="1">
      <c r="B116" s="797"/>
      <c r="C116" s="803"/>
      <c r="D116" s="803"/>
      <c r="E116" s="803"/>
      <c r="F116" s="803"/>
      <c r="G116" s="799"/>
      <c r="H116" s="799"/>
      <c r="I116" s="804"/>
      <c r="J116" s="801"/>
      <c r="K116" s="805"/>
      <c r="L116" s="806"/>
      <c r="M116" s="796"/>
      <c r="R116" s="796"/>
    </row>
    <row r="117" spans="2:12" ht="8.25" customHeight="1">
      <c r="B117" s="797"/>
      <c r="K117" s="805"/>
      <c r="L117" s="806"/>
    </row>
    <row r="118" spans="2:12" ht="8.25" customHeight="1">
      <c r="B118" s="797"/>
      <c r="K118" s="805"/>
      <c r="L118" s="806"/>
    </row>
    <row r="119" spans="2:18" s="793" customFormat="1" ht="8.25" customHeight="1">
      <c r="B119" s="797"/>
      <c r="C119" s="803"/>
      <c r="D119" s="803"/>
      <c r="E119" s="803"/>
      <c r="F119" s="803"/>
      <c r="G119" s="799"/>
      <c r="H119" s="799"/>
      <c r="I119" s="804"/>
      <c r="J119" s="801"/>
      <c r="K119" s="805"/>
      <c r="L119" s="806"/>
      <c r="M119" s="796"/>
      <c r="R119" s="796"/>
    </row>
    <row r="120" spans="2:12" ht="8.25" customHeight="1">
      <c r="B120" s="797"/>
      <c r="K120" s="805"/>
      <c r="L120" s="806"/>
    </row>
    <row r="121" spans="2:12" ht="8.25" customHeight="1">
      <c r="B121" s="797"/>
      <c r="K121" s="805"/>
      <c r="L121" s="806"/>
    </row>
    <row r="122" spans="2:12" ht="8.25" customHeight="1">
      <c r="B122" s="797"/>
      <c r="K122" s="805"/>
      <c r="L122" s="806"/>
    </row>
    <row r="123" spans="2:12" ht="8.25" customHeight="1">
      <c r="B123" s="797"/>
      <c r="I123" s="797"/>
      <c r="J123" s="811"/>
      <c r="K123" s="805"/>
      <c r="L123" s="806"/>
    </row>
    <row r="124" spans="2:18" s="793" customFormat="1" ht="8.25" customHeight="1">
      <c r="B124" s="797"/>
      <c r="C124" s="803"/>
      <c r="D124" s="803"/>
      <c r="E124" s="803"/>
      <c r="F124" s="803"/>
      <c r="G124" s="799"/>
      <c r="H124" s="799"/>
      <c r="I124" s="797"/>
      <c r="J124" s="811"/>
      <c r="K124" s="805"/>
      <c r="L124" s="806"/>
      <c r="M124" s="796"/>
      <c r="R124" s="796"/>
    </row>
    <row r="125" spans="2:12" ht="8.25" customHeight="1">
      <c r="B125" s="797"/>
      <c r="I125" s="797"/>
      <c r="J125" s="811"/>
      <c r="K125" s="805"/>
      <c r="L125" s="806"/>
    </row>
    <row r="126" spans="2:12" ht="8.25" customHeight="1">
      <c r="B126" s="797"/>
      <c r="I126" s="797"/>
      <c r="J126" s="811"/>
      <c r="K126" s="805"/>
      <c r="L126" s="806"/>
    </row>
    <row r="127" spans="2:12" ht="8.25" customHeight="1">
      <c r="B127" s="797"/>
      <c r="I127" s="797"/>
      <c r="J127" s="811"/>
      <c r="K127" s="805"/>
      <c r="L127" s="806"/>
    </row>
    <row r="128" spans="2:12" ht="8.25" customHeight="1">
      <c r="B128" s="797"/>
      <c r="I128" s="797"/>
      <c r="J128" s="811"/>
      <c r="K128" s="805"/>
      <c r="L128" s="806"/>
    </row>
    <row r="129" spans="2:12" ht="8.25" customHeight="1">
      <c r="B129" s="797"/>
      <c r="I129" s="797"/>
      <c r="J129" s="811"/>
      <c r="K129" s="805"/>
      <c r="L129" s="806"/>
    </row>
    <row r="130" spans="2:12" ht="8.25" customHeight="1">
      <c r="B130" s="797"/>
      <c r="I130" s="797"/>
      <c r="J130" s="811"/>
      <c r="K130" s="805"/>
      <c r="L130" s="806"/>
    </row>
    <row r="131" spans="2:12" ht="8.25" customHeight="1">
      <c r="B131" s="797"/>
      <c r="I131" s="797"/>
      <c r="J131" s="811"/>
      <c r="K131" s="805"/>
      <c r="L131" s="806"/>
    </row>
    <row r="132" spans="2:12" ht="8.25" customHeight="1">
      <c r="B132" s="797"/>
      <c r="I132" s="797"/>
      <c r="J132" s="811"/>
      <c r="K132" s="805"/>
      <c r="L132" s="806"/>
    </row>
    <row r="133" spans="2:12" ht="8.25" customHeight="1">
      <c r="B133" s="797"/>
      <c r="I133" s="797"/>
      <c r="J133" s="811"/>
      <c r="K133" s="805"/>
      <c r="L133" s="806"/>
    </row>
    <row r="134" spans="2:12" ht="8.25" customHeight="1">
      <c r="B134" s="797"/>
      <c r="I134" s="797"/>
      <c r="J134" s="811"/>
      <c r="K134" s="805"/>
      <c r="L134" s="806"/>
    </row>
    <row r="135" spans="2:18" s="793" customFormat="1" ht="8.25" customHeight="1">
      <c r="B135" s="797"/>
      <c r="C135" s="803"/>
      <c r="D135" s="803"/>
      <c r="E135" s="803"/>
      <c r="F135" s="803"/>
      <c r="G135" s="799"/>
      <c r="H135" s="799"/>
      <c r="I135" s="797"/>
      <c r="J135" s="811"/>
      <c r="K135" s="805"/>
      <c r="L135" s="806"/>
      <c r="M135" s="796"/>
      <c r="R135" s="796"/>
    </row>
    <row r="136" spans="2:12" ht="8.25" customHeight="1">
      <c r="B136" s="797"/>
      <c r="I136" s="797"/>
      <c r="J136" s="811"/>
      <c r="K136" s="805"/>
      <c r="L136" s="806"/>
    </row>
    <row r="137" spans="2:12" ht="8.25" customHeight="1">
      <c r="B137" s="797"/>
      <c r="I137" s="797"/>
      <c r="J137" s="811"/>
      <c r="K137" s="805"/>
      <c r="L137" s="806"/>
    </row>
    <row r="138" spans="2:12" ht="8.25" customHeight="1">
      <c r="B138" s="797"/>
      <c r="I138" s="797"/>
      <c r="J138" s="811"/>
      <c r="K138" s="805"/>
      <c r="L138" s="806"/>
    </row>
    <row r="139" spans="2:12" ht="8.25" customHeight="1">
      <c r="B139" s="797"/>
      <c r="I139" s="797"/>
      <c r="J139" s="811"/>
      <c r="K139" s="805"/>
      <c r="L139" s="806"/>
    </row>
    <row r="140" spans="2:12" ht="8.25" customHeight="1">
      <c r="B140" s="797"/>
      <c r="I140" s="797"/>
      <c r="J140" s="811"/>
      <c r="K140" s="805"/>
      <c r="L140" s="806"/>
    </row>
    <row r="141" spans="2:12" ht="8.25" customHeight="1">
      <c r="B141" s="797"/>
      <c r="I141" s="797"/>
      <c r="J141" s="811"/>
      <c r="K141" s="805"/>
      <c r="L141" s="806"/>
    </row>
    <row r="142" spans="2:12" ht="8.25" customHeight="1">
      <c r="B142" s="797"/>
      <c r="I142" s="797"/>
      <c r="J142" s="811"/>
      <c r="K142" s="805"/>
      <c r="L142" s="806"/>
    </row>
    <row r="143" spans="2:12" ht="8.25" customHeight="1">
      <c r="B143" s="797"/>
      <c r="I143" s="797"/>
      <c r="J143" s="811"/>
      <c r="K143" s="805"/>
      <c r="L143" s="806"/>
    </row>
    <row r="144" spans="2:12" ht="8.25" customHeight="1">
      <c r="B144" s="797"/>
      <c r="I144" s="797"/>
      <c r="J144" s="811"/>
      <c r="K144" s="805"/>
      <c r="L144" s="806"/>
    </row>
    <row r="145" spans="2:12" ht="8.25" customHeight="1">
      <c r="B145" s="797"/>
      <c r="I145" s="797"/>
      <c r="J145" s="811"/>
      <c r="K145" s="805"/>
      <c r="L145" s="806"/>
    </row>
    <row r="146" spans="2:12" ht="8.25" customHeight="1">
      <c r="B146" s="797"/>
      <c r="I146" s="797"/>
      <c r="J146" s="811"/>
      <c r="K146" s="805"/>
      <c r="L146" s="806"/>
    </row>
    <row r="147" spans="2:12" ht="8.25" customHeight="1">
      <c r="B147" s="797"/>
      <c r="I147" s="797"/>
      <c r="J147" s="811"/>
      <c r="K147" s="805"/>
      <c r="L147" s="806"/>
    </row>
    <row r="148" spans="2:12" ht="8.25" customHeight="1">
      <c r="B148" s="797"/>
      <c r="I148" s="797"/>
      <c r="J148" s="811"/>
      <c r="K148" s="805"/>
      <c r="L148" s="806"/>
    </row>
    <row r="149" spans="2:18" s="793" customFormat="1" ht="8.25" customHeight="1">
      <c r="B149" s="797"/>
      <c r="C149" s="803"/>
      <c r="D149" s="803"/>
      <c r="E149" s="803"/>
      <c r="F149" s="803"/>
      <c r="G149" s="799"/>
      <c r="H149" s="799"/>
      <c r="I149" s="797"/>
      <c r="J149" s="811"/>
      <c r="K149" s="805"/>
      <c r="L149" s="806"/>
      <c r="M149" s="796"/>
      <c r="R149" s="796"/>
    </row>
    <row r="150" spans="1:19" s="808" customFormat="1" ht="8.25" customHeight="1">
      <c r="A150" s="795"/>
      <c r="B150" s="797"/>
      <c r="C150" s="803"/>
      <c r="D150" s="803"/>
      <c r="E150" s="803"/>
      <c r="F150" s="803"/>
      <c r="G150" s="799"/>
      <c r="H150" s="799"/>
      <c r="I150" s="797"/>
      <c r="J150" s="811"/>
      <c r="K150" s="805"/>
      <c r="L150" s="806"/>
      <c r="M150" s="796"/>
      <c r="N150" s="795"/>
      <c r="O150" s="795"/>
      <c r="P150" s="793"/>
      <c r="Q150" s="793"/>
      <c r="R150" s="796"/>
      <c r="S150" s="795"/>
    </row>
    <row r="151" spans="2:12" ht="8.25" customHeight="1">
      <c r="B151" s="797"/>
      <c r="I151" s="797"/>
      <c r="J151" s="811"/>
      <c r="K151" s="805"/>
      <c r="L151" s="806"/>
    </row>
    <row r="152" spans="2:12" ht="8.25" customHeight="1">
      <c r="B152" s="797"/>
      <c r="I152" s="797"/>
      <c r="J152" s="811"/>
      <c r="K152" s="805"/>
      <c r="L152" s="806"/>
    </row>
    <row r="153" spans="2:12" ht="8.25" customHeight="1">
      <c r="B153" s="797"/>
      <c r="I153" s="797"/>
      <c r="J153" s="811"/>
      <c r="K153" s="805"/>
      <c r="L153" s="806"/>
    </row>
    <row r="154" spans="2:12" ht="8.25" customHeight="1">
      <c r="B154" s="797"/>
      <c r="I154" s="797"/>
      <c r="J154" s="811"/>
      <c r="K154" s="805"/>
      <c r="L154" s="806"/>
    </row>
    <row r="155" spans="2:12" ht="8.25" customHeight="1">
      <c r="B155" s="797"/>
      <c r="I155" s="797"/>
      <c r="J155" s="811"/>
      <c r="K155" s="805"/>
      <c r="L155" s="806"/>
    </row>
    <row r="156" spans="2:18" s="793" customFormat="1" ht="8.25" customHeight="1">
      <c r="B156" s="797"/>
      <c r="C156" s="803"/>
      <c r="D156" s="803"/>
      <c r="E156" s="803"/>
      <c r="F156" s="803"/>
      <c r="G156" s="799"/>
      <c r="H156" s="799"/>
      <c r="I156" s="797"/>
      <c r="J156" s="811"/>
      <c r="K156" s="805"/>
      <c r="L156" s="806"/>
      <c r="M156" s="796"/>
      <c r="R156" s="796"/>
    </row>
    <row r="157" spans="2:12" ht="8.25" customHeight="1">
      <c r="B157" s="797"/>
      <c r="I157" s="797"/>
      <c r="J157" s="811"/>
      <c r="K157" s="805"/>
      <c r="L157" s="806"/>
    </row>
    <row r="158" spans="2:18" s="793" customFormat="1" ht="8.25" customHeight="1">
      <c r="B158" s="797"/>
      <c r="C158" s="803"/>
      <c r="D158" s="803"/>
      <c r="E158" s="803"/>
      <c r="F158" s="803"/>
      <c r="G158" s="799"/>
      <c r="H158" s="799"/>
      <c r="I158" s="797"/>
      <c r="J158" s="811"/>
      <c r="K158" s="805"/>
      <c r="L158" s="806"/>
      <c r="M158" s="796"/>
      <c r="R158" s="796"/>
    </row>
    <row r="159" spans="2:12" ht="8.25" customHeight="1">
      <c r="B159" s="797"/>
      <c r="I159" s="797"/>
      <c r="J159" s="811"/>
      <c r="K159" s="805"/>
      <c r="L159" s="806"/>
    </row>
    <row r="160" spans="2:12" ht="8.25" customHeight="1">
      <c r="B160" s="797"/>
      <c r="I160" s="797"/>
      <c r="J160" s="811"/>
      <c r="K160" s="805"/>
      <c r="L160" s="806"/>
    </row>
    <row r="161" spans="2:12" ht="8.25" customHeight="1">
      <c r="B161" s="797"/>
      <c r="I161" s="797"/>
      <c r="J161" s="811"/>
      <c r="K161" s="805"/>
      <c r="L161" s="806"/>
    </row>
    <row r="162" spans="2:12" ht="8.25" customHeight="1">
      <c r="B162" s="797"/>
      <c r="I162" s="797"/>
      <c r="J162" s="811"/>
      <c r="K162" s="805"/>
      <c r="L162" s="806"/>
    </row>
    <row r="163" spans="2:18" s="793" customFormat="1" ht="8.25" customHeight="1">
      <c r="B163" s="797"/>
      <c r="C163" s="803"/>
      <c r="D163" s="803"/>
      <c r="E163" s="803"/>
      <c r="F163" s="803"/>
      <c r="G163" s="799"/>
      <c r="H163" s="799"/>
      <c r="I163" s="797"/>
      <c r="J163" s="811"/>
      <c r="K163" s="805"/>
      <c r="L163" s="806"/>
      <c r="M163" s="796"/>
      <c r="R163" s="796"/>
    </row>
    <row r="164" spans="2:12" ht="8.25" customHeight="1">
      <c r="B164" s="797"/>
      <c r="I164" s="797"/>
      <c r="J164" s="811"/>
      <c r="K164" s="797"/>
      <c r="L164" s="811"/>
    </row>
    <row r="165" spans="2:12" ht="8.25" customHeight="1">
      <c r="B165" s="797"/>
      <c r="I165" s="797"/>
      <c r="J165" s="811"/>
      <c r="K165" s="797"/>
      <c r="L165" s="811"/>
    </row>
    <row r="166" spans="2:12" ht="8.25" customHeight="1">
      <c r="B166" s="812"/>
      <c r="I166" s="812"/>
      <c r="J166" s="813"/>
      <c r="K166" s="812"/>
      <c r="L166" s="813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Ravi</dc:creator>
  <cp:keywords/>
  <dc:description/>
  <cp:lastModifiedBy>Preferred Customer</cp:lastModifiedBy>
  <cp:lastPrinted>2008-03-10T15:39:52Z</cp:lastPrinted>
  <dcterms:created xsi:type="dcterms:W3CDTF">2007-01-11T11:58:05Z</dcterms:created>
  <dcterms:modified xsi:type="dcterms:W3CDTF">2008-07-23T18:30:24Z</dcterms:modified>
  <cp:category/>
  <cp:version/>
  <cp:contentType/>
  <cp:contentStatus/>
</cp:coreProperties>
</file>